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VM-FS01\RC_Users$\mjordan\Desktop\"/>
    </mc:Choice>
  </mc:AlternateContent>
  <bookViews>
    <workbookView xWindow="0" yWindow="0" windowWidth="28800" windowHeight="12435" activeTab="2"/>
  </bookViews>
  <sheets>
    <sheet name="Instructions for Fees Worksheet" sheetId="5" r:id="rId1"/>
    <sheet name="Richland County OBC Fees" sheetId="6" r:id="rId2"/>
    <sheet name="ACHSW County OBC Fees" sheetId="1" r:id="rId3"/>
  </sheets>
  <definedNames>
    <definedName name="_xlnm.Print_Area" localSheetId="2">'ACHSW County OBC Fees'!$A$1:$I$63</definedName>
    <definedName name="_xlnm.Print_Area" localSheetId="0">'Instructions for Fees Worksheet'!$A$1:$I$24</definedName>
    <definedName name="_xlnm.Print_Area" localSheetId="1">'Richland County OBC Fees'!$A$1:$I$63</definedName>
  </definedNames>
  <calcPr calcId="152511"/>
</workbook>
</file>

<file path=xl/calcChain.xml><?xml version="1.0" encoding="utf-8"?>
<calcChain xmlns="http://schemas.openxmlformats.org/spreadsheetml/2006/main">
  <c r="I36" i="1" l="1"/>
  <c r="I49" i="6" l="1"/>
  <c r="I28" i="1" l="1"/>
  <c r="I28" i="6"/>
  <c r="G24" i="6" l="1"/>
  <c r="G24" i="1"/>
  <c r="H24" i="1"/>
  <c r="H24" i="6"/>
  <c r="I36" i="6"/>
  <c r="I49" i="1"/>
  <c r="I42" i="6"/>
  <c r="I31" i="6"/>
  <c r="I45" i="6"/>
  <c r="I42" i="1"/>
  <c r="I34" i="1"/>
  <c r="I33" i="1"/>
  <c r="I32" i="1"/>
  <c r="I43" i="1"/>
  <c r="I43" i="6"/>
  <c r="I38" i="6"/>
  <c r="I34" i="6"/>
  <c r="I32" i="6"/>
  <c r="I27" i="6"/>
  <c r="I25" i="6"/>
  <c r="I22" i="6"/>
  <c r="I27" i="1"/>
  <c r="I25" i="1"/>
  <c r="I38" i="1"/>
  <c r="I31" i="1"/>
  <c r="I22" i="1"/>
  <c r="H18" i="6"/>
  <c r="H18" i="1"/>
  <c r="I39" i="1"/>
  <c r="I37" i="1"/>
  <c r="I35" i="1"/>
  <c r="I30" i="1"/>
  <c r="I29" i="1"/>
  <c r="H20" i="1"/>
  <c r="G20" i="1"/>
  <c r="I20" i="1" s="1"/>
  <c r="G18" i="1"/>
  <c r="I18" i="1" s="1"/>
  <c r="H16" i="1"/>
  <c r="G16" i="1"/>
  <c r="I16" i="1" s="1"/>
  <c r="H14" i="1"/>
  <c r="I14" i="1" s="1"/>
  <c r="H13" i="1"/>
  <c r="G13" i="1"/>
  <c r="H11" i="1"/>
  <c r="I11" i="1" s="1"/>
  <c r="H10" i="1"/>
  <c r="G10" i="1"/>
  <c r="I10" i="1" s="1"/>
  <c r="H8" i="1"/>
  <c r="I8" i="1" s="1"/>
  <c r="H7" i="1"/>
  <c r="G7" i="1"/>
  <c r="H20" i="6"/>
  <c r="I20" i="6" s="1"/>
  <c r="I35" i="6"/>
  <c r="G20" i="6"/>
  <c r="G18" i="6"/>
  <c r="I18" i="6"/>
  <c r="H16" i="6"/>
  <c r="G16" i="6"/>
  <c r="I16" i="6" s="1"/>
  <c r="H14" i="6"/>
  <c r="I14" i="6" s="1"/>
  <c r="H13" i="6"/>
  <c r="G13" i="6"/>
  <c r="H11" i="6"/>
  <c r="I11" i="6"/>
  <c r="H10" i="6"/>
  <c r="G10" i="6"/>
  <c r="H8" i="6"/>
  <c r="I8" i="6"/>
  <c r="H7" i="6"/>
  <c r="G7" i="6"/>
  <c r="I41" i="6"/>
  <c r="I40" i="6"/>
  <c r="I39" i="6"/>
  <c r="I37" i="6"/>
  <c r="I33" i="6"/>
  <c r="I30" i="6"/>
  <c r="I29" i="6"/>
  <c r="I26" i="6"/>
  <c r="I41" i="1"/>
  <c r="I40" i="1"/>
  <c r="I26" i="1"/>
  <c r="I45" i="1"/>
  <c r="I10" i="6"/>
  <c r="I13" i="1" l="1"/>
  <c r="I7" i="6"/>
  <c r="I13" i="6"/>
  <c r="I7" i="1"/>
  <c r="I24" i="1"/>
  <c r="I24" i="6"/>
  <c r="I44" i="1" l="1"/>
  <c r="I46" i="1" s="1"/>
  <c r="I47" i="1" s="1"/>
  <c r="I48" i="1" s="1"/>
  <c r="I44" i="6"/>
  <c r="I46" i="6" s="1"/>
  <c r="I47" i="6" s="1"/>
  <c r="I48" i="6" s="1"/>
</calcChain>
</file>

<file path=xl/sharedStrings.xml><?xml version="1.0" encoding="utf-8"?>
<sst xmlns="http://schemas.openxmlformats.org/spreadsheetml/2006/main" count="247" uniqueCount="141">
  <si>
    <t>Richland County Fee Schedule Description</t>
  </si>
  <si>
    <t>Base Fee</t>
  </si>
  <si>
    <t>Square Ft. Fee</t>
  </si>
  <si>
    <t>Line Total Fee</t>
  </si>
  <si>
    <t>1a</t>
  </si>
  <si>
    <t>1b</t>
  </si>
  <si>
    <t>2a</t>
  </si>
  <si>
    <t>2b</t>
  </si>
  <si>
    <t>3a</t>
  </si>
  <si>
    <t>3b</t>
  </si>
  <si>
    <t>4a</t>
  </si>
  <si>
    <t>Alternative Fire Suppression System / Smoke Control System</t>
  </si>
  <si>
    <t># systems:</t>
  </si>
  <si>
    <t># services:</t>
  </si>
  <si>
    <t># sides:</t>
  </si>
  <si>
    <t># phases:</t>
  </si>
  <si>
    <t>Subtotal</t>
  </si>
  <si>
    <t>3% Assessment, OBC 106.3.2.1</t>
  </si>
  <si>
    <r>
      <t xml:space="preserve">Total Fees, </t>
    </r>
    <r>
      <rPr>
        <sz val="10"/>
        <color indexed="8"/>
        <rFont val="Arial Narrow"/>
        <family val="2"/>
      </rPr>
      <t>transfer to Box 42 on the Commercial Building Plan Approval Application</t>
    </r>
  </si>
  <si>
    <t>Scope</t>
  </si>
  <si>
    <t>Sq/Lin Ft.</t>
  </si>
  <si>
    <t>(For Projects located in Richland County only)</t>
  </si>
  <si>
    <t># signs</t>
  </si>
  <si>
    <t>Tent- $150.00 per tent</t>
  </si>
  <si>
    <t>Type A Daycare- $175.00 per structure</t>
  </si>
  <si>
    <t xml:space="preserve">Plan Revision Fees- $100.00 per hour  </t>
  </si>
  <si>
    <t xml:space="preserve">Partial / Preliminary Plan Review- $100.00 per hour  </t>
  </si>
  <si>
    <t>6a</t>
  </si>
  <si>
    <r>
      <t xml:space="preserve">Change of Occupancy, No Alterations / Request for Day care CO    </t>
    </r>
    <r>
      <rPr>
        <sz val="11"/>
        <color indexed="8"/>
        <rFont val="Arial Narrow"/>
        <family val="2"/>
      </rPr>
      <t>$250.00 Base Fee</t>
    </r>
  </si>
  <si>
    <t># tents:</t>
  </si>
  <si>
    <t># trailers:</t>
  </si>
  <si>
    <t># structures:</t>
  </si>
  <si>
    <t># hrs.:</t>
  </si>
  <si>
    <t>Automatic Sprinkler/Standpipe</t>
  </si>
  <si>
    <t>Fire Alarm New / Alteration</t>
  </si>
  <si>
    <t>Electrical Fees</t>
  </si>
  <si>
    <r>
      <t xml:space="preserve">Signage       </t>
    </r>
    <r>
      <rPr>
        <sz val="11"/>
        <color indexed="8"/>
        <rFont val="Arial Narrow"/>
        <family val="2"/>
      </rPr>
      <t>Building sign,  $175.00 per side of building</t>
    </r>
  </si>
  <si>
    <t>Richland County Commercial Building Plan Approval Fees Worksheet              APPLICATION NO:</t>
  </si>
  <si>
    <t>*Round Up to next 100 square feet</t>
  </si>
  <si>
    <t>Line</t>
  </si>
  <si>
    <t>Amps:</t>
  </si>
  <si>
    <t>DIRECTIONS FOR COMPLETING COMMERCIAL BUILDING PLAN APPROVAL FEES WORKSHEET</t>
  </si>
  <si>
    <t>● Make checks payable to the Richland County Building Department</t>
  </si>
  <si>
    <t xml:space="preserve">● Please note that certain projects have a limited amount of inspections that will be performed before additional inspection fees apply.  Please reference the appropriate fee schedule.  </t>
  </si>
  <si>
    <t>SPECIAL NOTES:</t>
  </si>
  <si>
    <t>Amount Due</t>
  </si>
  <si>
    <t>Amount Paid</t>
  </si>
  <si>
    <t>Date Paid</t>
  </si>
  <si>
    <t>Cash   Check No:</t>
  </si>
  <si>
    <t xml:space="preserve">Received From </t>
  </si>
  <si>
    <t>Balance Due</t>
  </si>
  <si>
    <t>Initials</t>
  </si>
  <si>
    <t>Area Below is for Official Use Only</t>
  </si>
  <si>
    <t>$</t>
  </si>
  <si>
    <t>(For Projects located in Ashland, Crawford, Huron, Seneca, and Wyandot Counties)</t>
  </si>
  <si>
    <t>1. Select the appropriate fees worksheet based upon the County in which the project is located.  Select the tab at the bottom of the excel work book.  Use the Richland County OBC Fees tab for projects located in Richland County.  Use the ACHSW County OBC Fees tab for projects located in Ashland, Crawford, Huron, Seneca, or Wyandot Counties.</t>
  </si>
  <si>
    <t>● Electrical Service plan review fees- upgrade up to 600 amps, no plan review is required; New &amp; over 600 amps, plan review is required, add$50.00.  Generators are considered electrical alterations, require a plan review, and shall be charged as Electrical Alterations.  For new construction, the fees for electrical services are included in the base electrical fees.</t>
  </si>
  <si>
    <t>Mechanical Fees</t>
  </si>
  <si>
    <t>Building Fees</t>
  </si>
  <si>
    <t>Type I &amp; II Hood</t>
  </si>
  <si>
    <t>Request for Certificate of Occupancy*** $200 Base Fee</t>
  </si>
  <si>
    <t>Proposed - $225.00 base fee + $7.50/100 Square Feet</t>
  </si>
  <si>
    <t>Proposed - $225.00 base fee + $7.50/100 Linear Feet</t>
  </si>
  <si>
    <r>
      <t>Partial Certificate of Occupancy</t>
    </r>
    <r>
      <rPr>
        <sz val="11"/>
        <color indexed="8"/>
        <rFont val="Arial Narrow"/>
        <family val="2"/>
      </rPr>
      <t xml:space="preserve">     $200.00 Base Fee</t>
    </r>
  </si>
  <si>
    <r>
      <t>Partial Certificate of Occupancy</t>
    </r>
    <r>
      <rPr>
        <sz val="11"/>
        <color indexed="8"/>
        <rFont val="Arial Narrow"/>
        <family val="2"/>
      </rPr>
      <t xml:space="preserve">     $175.00 Base Fee</t>
    </r>
  </si>
  <si>
    <t>Tent - $175.00 per  tent</t>
  </si>
  <si>
    <t>Type A. Daycare - $200.00 per structure</t>
  </si>
  <si>
    <t>5a</t>
  </si>
  <si>
    <t>Proposed - $200 base fee + $7.50/100 Linear Feet*</t>
  </si>
  <si>
    <r>
      <t xml:space="preserve">Signage   </t>
    </r>
    <r>
      <rPr>
        <sz val="11"/>
        <color indexed="8"/>
        <rFont val="Arial Narrow"/>
        <family val="2"/>
      </rPr>
      <t>Building sign, $200.00 per side of building</t>
    </r>
  </si>
  <si>
    <t>Proposed - $225 base fee + $5.00/100 Square Feet</t>
  </si>
  <si>
    <t>Proposed - $225 base fee + $5.00/100 Linear Feet</t>
  </si>
  <si>
    <t>Proposed - $225.00 Base fee +$5.00/100 Square Feet</t>
  </si>
  <si>
    <t xml:space="preserve">Proposed -  $225.00 first hood / $50 ea additional </t>
  </si>
  <si>
    <t xml:space="preserve">Proposed - $200.00 first hood / $50 ea additional </t>
  </si>
  <si>
    <t>Proposed - $200 base fee + $5.00/100 Square Feet*</t>
  </si>
  <si>
    <t>Proposed - $200 base fee + $5.00/100 Linear Feet*</t>
  </si>
  <si>
    <t>Proposed - $225.00 Base fee +$3.00/100 Square Feet</t>
  </si>
  <si>
    <r>
      <t xml:space="preserve">                     Ground sign,  $175.00 per sign </t>
    </r>
    <r>
      <rPr>
        <b/>
        <sz val="11"/>
        <rFont val="Arial Narrow"/>
        <family val="2"/>
      </rPr>
      <t>(Max 3 Fee)</t>
    </r>
  </si>
  <si>
    <t>Proposed - $200 base fee + $3.00 /100 Square Feet*</t>
  </si>
  <si>
    <t>New / Upgrade   $175.00 per system</t>
  </si>
  <si>
    <r>
      <t xml:space="preserve">             Non-Illum. Wall Sign (100sf Max), $125.00 per sign </t>
    </r>
    <r>
      <rPr>
        <b/>
        <sz val="11"/>
        <rFont val="Arial Narrow"/>
        <family val="2"/>
      </rPr>
      <t>(Max 3 Fee)</t>
    </r>
  </si>
  <si>
    <r>
      <t xml:space="preserve">             Ground sign, $200.00 per sign </t>
    </r>
    <r>
      <rPr>
        <b/>
        <sz val="11"/>
        <rFont val="Arial Narrow"/>
        <family val="2"/>
      </rPr>
      <t>(Max 3 Fee)</t>
    </r>
  </si>
  <si>
    <t xml:space="preserve">Electronic Submission Fee- $25.00 initial submittal  </t>
  </si>
  <si>
    <r>
      <t xml:space="preserve">Change of Occupancy, No Alterations / Request for Day care CO    </t>
    </r>
    <r>
      <rPr>
        <sz val="11"/>
        <color indexed="8"/>
        <rFont val="Arial Narrow"/>
        <family val="2"/>
      </rPr>
      <t>$275.00 Base Fee</t>
    </r>
  </si>
  <si>
    <r>
      <t>Phased Approval****</t>
    </r>
    <r>
      <rPr>
        <sz val="11"/>
        <color indexed="8"/>
        <rFont val="Arial Narrow"/>
        <family val="2"/>
      </rPr>
      <t xml:space="preserve"> - $150.00 per phase </t>
    </r>
  </si>
  <si>
    <t>Job Trailer - $125.00 per trailer</t>
  </si>
  <si>
    <r>
      <t xml:space="preserve">Electrical Service   </t>
    </r>
    <r>
      <rPr>
        <sz val="11"/>
        <color indexed="8"/>
        <rFont val="Arial Narrow"/>
        <family val="2"/>
      </rPr>
      <t>New  /  Upgrade  $125.00</t>
    </r>
  </si>
  <si>
    <t>Temporary Electrical Service (each)  $125.00</t>
  </si>
  <si>
    <t>**If over 600 amps, add $50.00 for plan review</t>
  </si>
  <si>
    <t>****See the Instructions Tab for additional information on Phased Approvals</t>
  </si>
  <si>
    <t>Proposed -  $200 base fee + $7.50/100 Square Feet*</t>
  </si>
  <si>
    <t>New /  Upgrade  $150.00 per system</t>
  </si>
  <si>
    <r>
      <t>Electrical Service</t>
    </r>
    <r>
      <rPr>
        <sz val="11"/>
        <color indexed="8"/>
        <rFont val="Arial Narrow"/>
        <family val="2"/>
      </rPr>
      <t xml:space="preserve">  New  /  Upgrade   $100.00 </t>
    </r>
  </si>
  <si>
    <r>
      <t>Temporary Electrical Service</t>
    </r>
    <r>
      <rPr>
        <sz val="11"/>
        <color indexed="8"/>
        <rFont val="Arial Narrow"/>
        <family val="2"/>
      </rPr>
      <t xml:space="preserve"> (each)    $100.00</t>
    </r>
  </si>
  <si>
    <t>Request for Certificate of Occupancy*** $175 Base Fee</t>
  </si>
  <si>
    <t>Job Trailer- $100.00 per trailer</t>
  </si>
  <si>
    <t># submittals:</t>
  </si>
  <si>
    <t xml:space="preserve">Resubmission Fee - $100.00 per Additional in excess of 2 </t>
  </si>
  <si>
    <r>
      <t xml:space="preserve">             Non-Illum. Wall Sign (100sf Max), $100.00 per sign </t>
    </r>
    <r>
      <rPr>
        <b/>
        <sz val="11"/>
        <rFont val="Arial Narrow"/>
        <family val="2"/>
      </rPr>
      <t>(Max 3 Fee)</t>
    </r>
  </si>
  <si>
    <t>15% F,S or Shell Reduction if applicable</t>
  </si>
  <si>
    <r>
      <t xml:space="preserve">This worksheet shall be attached to the Application for Plan Approval and shall be updated as additional phases or construction documents are submitted. Fees are due when plans are submitted.  </t>
    </r>
    <r>
      <rPr>
        <b/>
        <u/>
        <sz val="10"/>
        <color indexed="8"/>
        <rFont val="Arial"/>
        <family val="2"/>
      </rPr>
      <t>Plans will not be placed into the review schedule until all fees have been paid.</t>
    </r>
    <r>
      <rPr>
        <sz val="10"/>
        <color indexed="8"/>
        <rFont val="Arial"/>
        <family val="2"/>
      </rPr>
      <t xml:space="preserve">  Round up all lineal and square footage fees to the next 100 square feet.   </t>
    </r>
  </si>
  <si>
    <t>● All fees must be paid up front when plans are submitted, prior to being reviewed. Providing submission documentation, complete application and payment of fees required for submissions to be processed. Soil &amp; water district approval or exemption required only for projects in Richland County must be provided prior to issuance of approval / permit. Local zoning approval or exemption required for all project in areas with local zoning enforcement prior to issuance of approval / permit.</t>
  </si>
  <si>
    <t xml:space="preserve">● Electronic plan review submissions will be charged a $25.00 processing fee upon project submission.  </t>
  </si>
  <si>
    <t>● For submissions of F-Factory and S-Storage Use Groups or Unoccupied Shell buildings in excess of 12,000 SF in project area a 15% reduction of fees provided.</t>
  </si>
  <si>
    <t xml:space="preserve">● No refunds will be given for cancelled projects.  Subject to the approval of the building official, permit fees may be transferred to a new application if building department services have not yet been performed or provided prior to request. </t>
  </si>
  <si>
    <t>●   Application fees include initial submission plus two resubmissions. Additional resubmittals will be charged an additional $100.00 per hour (with the exception of deferred submittals or administrative items required for project closeout).</t>
  </si>
  <si>
    <t>● Electrical Site Lighting and exterior underground installation plan review fees are charged per linear foot of trench between lighting poles/towers and from the homerun to the electrical service or panel.  Approval fees are charged for electrical new construction only. Structural review is included in the fees, but approval fees are charged for electrical new construction only.  Other fees for applicable project scopes will be charged as appropriate.</t>
  </si>
  <si>
    <t xml:space="preserve">● Phased approval review fees assume that all Building/Architectural/Structural, Electrical, and Mechanical Construction Documents will be submitted at the same time.  Please reference the Phased Plan Approval Worksheet for typical construction documents.  Phased submittal fees are automatically included for automatic sprinkler, fire suppression, building signage, and fire alarm scopes of work.  The base and square footage fees apply, but additional phased approval fees do not apply.  Kitchen Exhaust hood shop drawings (not including fire suppression) will be charged per hood system as indicated in the fee schedule.   </t>
  </si>
  <si>
    <t xml:space="preserve">● Sign fee for entire project not to exceed the price of 3 signs as a maximum based on the highest fees of the 3+ signs submitted - does not include pylon or hi rise signage which require submission as a building structure per fee schedule. </t>
  </si>
  <si>
    <t>Work started w/out permit - Fees Doubled</t>
  </si>
  <si>
    <t>Permit Extension</t>
  </si>
  <si>
    <t>9a</t>
  </si>
  <si>
    <t>9b</t>
  </si>
  <si>
    <t>18a</t>
  </si>
  <si>
    <t>5. Line 22 is the total amount of the fees for the project.  Insert this figure in Box 42 on the Commercial Building Plan Approval Application.  Please note that additional fees may apply based upon the phased approval process, the inspection process, and any submitted revisions.</t>
  </si>
  <si>
    <t>12a</t>
  </si>
  <si>
    <t>12b</t>
  </si>
  <si>
    <t>12c</t>
  </si>
  <si>
    <t>18b</t>
  </si>
  <si>
    <t>18c</t>
  </si>
  <si>
    <t>18d</t>
  </si>
  <si>
    <t>18e</t>
  </si>
  <si>
    <t>18f</t>
  </si>
  <si>
    <t>18g</t>
  </si>
  <si>
    <t>19a</t>
  </si>
  <si>
    <t>4. A request for Certificate of Occupancy (Line 13) is not required for all projects.  This line is used when requesting a Certificate of Occupancy for an existing building only.</t>
  </si>
  <si>
    <t>3. Enter the appropriate square and/or linear footage on in the Sq/Lin Ft column for lines 1-5 &amp; 8.  Enter the appropriate data in the base fee column or # of systems for Lines 6-7 &amp; 9-18g.</t>
  </si>
  <si>
    <t>● Buildings started prior to obtaining a proper permit may result in a surcharge of 100%.</t>
  </si>
  <si>
    <t>● Roofing Permit is required for any roofing project requiring repairs to the decking, changing the roofing material, or changing the roof insulation.  If repairs to the decking exceed 1,000 sf, then the permit fess we be calculated as a buiding permit for the total square footage of the roof.</t>
  </si>
  <si>
    <t>● Solar panel fees apply to the solar panels and electrical equipment / connections only (for both ground mounted and roof mounted systems).  Any new structures or alterations to existing structures will be charged per the standard fee schedule.</t>
  </si>
  <si>
    <t>Solar Panels       (50,000 sf max fee)</t>
  </si>
  <si>
    <r>
      <t xml:space="preserve">Roof </t>
    </r>
    <r>
      <rPr>
        <sz val="11"/>
        <color indexed="8"/>
        <rFont val="Arial Narrow"/>
        <family val="2"/>
      </rPr>
      <t>(includes  up to 1,000 sf of decking repair)   $300.00</t>
    </r>
  </si>
  <si>
    <r>
      <t xml:space="preserve">Roof  </t>
    </r>
    <r>
      <rPr>
        <sz val="11"/>
        <color indexed="8"/>
        <rFont val="Arial Narrow"/>
        <family val="2"/>
      </rPr>
      <t>(includes  up to 1,000 sf of decking repair)   $325.00</t>
    </r>
  </si>
  <si>
    <t>2. Place an X in the yellow box next to each applicable scope on Lines 1-18g.</t>
  </si>
  <si>
    <t>$225 base fee + $5.00/100 Square Feet</t>
  </si>
  <si>
    <t>$200 base fee + $5.00/100 Square Feet</t>
  </si>
  <si>
    <t>**Electrical Service- upgrade up to 600 amps, no plan review is required; New &amp; over 600 amps, plan review is required, add $50.00.  Generators are considered electrical alterations, require a plan review, and shall be charged as Electrical Alterations based on the square footage of the foundation.  For new construction, the fees for permanent electrical services are included in the base electrical fees.</t>
  </si>
  <si>
    <t>***A request for Certificate of Occupancy (Line 13) is not required for all projects. This line is used when requesting a Certificate of Occupancy for an existing building only.</t>
  </si>
  <si>
    <t>***A request for Certificate of Occupancy(Line 13) is not required for all projects. This line is used when requesting a Certificate of Occupancy for an existing building only.</t>
  </si>
  <si>
    <t>**Electrical Service- upgrade up to 600 amps, no plan review is required; New &amp; over 600 amps, plan review is required, add $50.00.  Generators are considered electrical alterations, require a plan review, and shall be charged Electrical Fees based on the square footage of the foundation.  For new construction, permanent electrical services are included in the base electrical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</si>
</sst>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1" x14ac:knownFonts="1">
    <font>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sz val="10"/>
      <color indexed="8"/>
      <name val="Arial"/>
      <family val="2"/>
    </font>
    <font>
      <b/>
      <sz val="10"/>
      <color indexed="8"/>
      <name val="Arial"/>
      <family val="2"/>
    </font>
    <font>
      <b/>
      <sz val="11"/>
      <color indexed="8"/>
      <name val="Arial"/>
      <family val="2"/>
    </font>
    <font>
      <b/>
      <sz val="14"/>
      <color indexed="8"/>
      <name val="Arial"/>
      <family val="2"/>
    </font>
    <font>
      <sz val="8"/>
      <name val="Calibri"/>
      <family val="2"/>
    </font>
    <font>
      <sz val="9"/>
      <color indexed="8"/>
      <name val="Arial Narrow"/>
      <family val="2"/>
    </font>
    <font>
      <sz val="11"/>
      <color indexed="8"/>
      <name val="Arial"/>
      <family val="2"/>
    </font>
    <font>
      <sz val="11"/>
      <color indexed="8"/>
      <name val="Calibri"/>
      <family val="2"/>
    </font>
    <font>
      <b/>
      <sz val="11"/>
      <name val="Arial Narrow"/>
      <family val="2"/>
    </font>
    <font>
      <b/>
      <u/>
      <sz val="10"/>
      <color indexed="8"/>
      <name val="Arial"/>
      <family val="2"/>
    </font>
    <font>
      <b/>
      <i/>
      <u/>
      <sz val="11"/>
      <color indexed="8"/>
      <name val="Arial"/>
      <family val="2"/>
    </font>
    <font>
      <b/>
      <u/>
      <sz val="12"/>
      <color indexed="8"/>
      <name val="Arial"/>
      <family val="2"/>
    </font>
    <font>
      <b/>
      <sz val="12"/>
      <color indexed="8"/>
      <name val="Arial"/>
      <family val="2"/>
    </font>
    <font>
      <b/>
      <sz val="11"/>
      <color theme="1"/>
      <name val="Arial Narrow"/>
      <family val="2"/>
    </font>
    <font>
      <sz val="11"/>
      <color theme="1"/>
      <name val="Arial Narrow"/>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0" fillId="0" borderId="0" xfId="0" applyBorder="1"/>
    <xf numFmtId="0" fontId="7" fillId="0" borderId="0" xfId="0" applyFont="1"/>
    <xf numFmtId="0" fontId="5" fillId="0" borderId="0" xfId="0" applyNumberFormat="1"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2" borderId="1" xfId="0" applyFill="1" applyBorder="1" applyAlignment="1">
      <alignment horizontal="center" vertical="center"/>
    </xf>
    <xf numFmtId="44" fontId="2" fillId="0" borderId="1" xfId="1" applyFont="1" applyBorder="1" applyAlignment="1">
      <alignment vertical="center" wrapText="1"/>
    </xf>
    <xf numFmtId="44" fontId="2" fillId="2" borderId="1" xfId="1" applyFont="1" applyFill="1" applyBorder="1" applyAlignment="1">
      <alignment vertical="center" wrapText="1"/>
    </xf>
    <xf numFmtId="0" fontId="0" fillId="2" borderId="1" xfId="0" applyFill="1" applyBorder="1" applyAlignment="1">
      <alignment vertical="center"/>
    </xf>
    <xf numFmtId="0" fontId="4"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2" borderId="1" xfId="0" applyFont="1" applyFill="1" applyBorder="1" applyAlignment="1">
      <alignment vertical="center" wrapText="1"/>
    </xf>
    <xf numFmtId="0" fontId="2" fillId="0" borderId="1" xfId="0" applyFont="1" applyFill="1" applyBorder="1" applyAlignment="1">
      <alignment horizontal="right" vertical="center" wrapText="1"/>
    </xf>
    <xf numFmtId="44" fontId="3" fillId="0" borderId="1" xfId="0" applyNumberFormat="1" applyFont="1" applyBorder="1" applyAlignment="1">
      <alignment vertical="center" wrapText="1"/>
    </xf>
    <xf numFmtId="0" fontId="2" fillId="0" borderId="0" xfId="0" applyFont="1" applyBorder="1"/>
    <xf numFmtId="0" fontId="11" fillId="0" borderId="0" xfId="0" applyFont="1" applyBorder="1"/>
    <xf numFmtId="0" fontId="0" fillId="3" borderId="1" xfId="0"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0" fontId="9" fillId="3" borderId="2" xfId="0" applyFont="1" applyFill="1" applyBorder="1" applyAlignment="1" applyProtection="1">
      <alignment horizontal="center"/>
      <protection locked="0"/>
    </xf>
    <xf numFmtId="2" fontId="2" fillId="3" borderId="1" xfId="0" applyNumberFormat="1" applyFont="1" applyFill="1" applyBorder="1" applyAlignment="1" applyProtection="1">
      <alignment vertical="center" wrapText="1"/>
      <protection locked="0"/>
    </xf>
    <xf numFmtId="0" fontId="0" fillId="0" borderId="0" xfId="0" applyFill="1" applyBorder="1"/>
    <xf numFmtId="0" fontId="2" fillId="0" borderId="0" xfId="0" applyFont="1"/>
    <xf numFmtId="0" fontId="8" fillId="0" borderId="0" xfId="0" applyFont="1" applyAlignment="1">
      <alignment horizontal="center"/>
    </xf>
    <xf numFmtId="0" fontId="12" fillId="0" borderId="1" xfId="0" applyFont="1" applyBorder="1"/>
    <xf numFmtId="0" fontId="2" fillId="0" borderId="1" xfId="0" applyFont="1" applyBorder="1" applyAlignment="1"/>
    <xf numFmtId="0" fontId="12" fillId="0" borderId="1" xfId="0" applyFont="1" applyBorder="1" applyAlignment="1"/>
    <xf numFmtId="0" fontId="2" fillId="0" borderId="1" xfId="0" applyFont="1" applyFill="1" applyBorder="1" applyAlignment="1"/>
    <xf numFmtId="0" fontId="13" fillId="0" borderId="1" xfId="0" applyFont="1" applyBorder="1"/>
    <xf numFmtId="0" fontId="8" fillId="0" borderId="0" xfId="0" applyFont="1" applyAlignment="1">
      <alignment horizontal="left" wrapText="1"/>
    </xf>
    <xf numFmtId="0" fontId="12" fillId="0" borderId="0" xfId="0" applyFont="1" applyAlignment="1">
      <alignment horizontal="left" wrapText="1"/>
    </xf>
    <xf numFmtId="0" fontId="12" fillId="0" borderId="0" xfId="0" applyFont="1" applyBorder="1" applyAlignment="1">
      <alignment horizontal="left" wrapText="1"/>
    </xf>
    <xf numFmtId="0" fontId="0" fillId="2" borderId="1" xfId="0" applyFill="1" applyBorder="1" applyAlignment="1">
      <alignment horizontal="center" vertical="center"/>
    </xf>
    <xf numFmtId="0" fontId="2" fillId="3" borderId="3" xfId="0" applyFont="1" applyFill="1" applyBorder="1" applyAlignment="1" applyProtection="1">
      <alignment vertical="center" wrapText="1"/>
      <protection locked="0"/>
    </xf>
    <xf numFmtId="0" fontId="2" fillId="5" borderId="3" xfId="0" applyFont="1" applyFill="1" applyBorder="1" applyAlignment="1" applyProtection="1">
      <alignment vertical="center" wrapText="1"/>
      <protection locked="0"/>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12" fillId="0" borderId="0" xfId="0" applyFont="1" applyAlignment="1">
      <alignment horizontal="left" wrapText="1"/>
    </xf>
    <xf numFmtId="0" fontId="0" fillId="0" borderId="0" xfId="0" applyBorder="1" applyAlignment="1">
      <alignment horizontal="center"/>
    </xf>
    <xf numFmtId="0" fontId="17" fillId="0" borderId="0" xfId="0" applyFont="1" applyAlignment="1">
      <alignment horizontal="left" wrapText="1"/>
    </xf>
    <xf numFmtId="0" fontId="18" fillId="0" borderId="0" xfId="0" applyFont="1" applyAlignment="1">
      <alignment horizontal="left" wrapText="1"/>
    </xf>
    <xf numFmtId="0" fontId="16" fillId="0" borderId="0" xfId="0" applyFont="1" applyAlignment="1">
      <alignment horizontal="left" wrapText="1"/>
    </xf>
    <xf numFmtId="0" fontId="8" fillId="0" borderId="0" xfId="0" applyFont="1" applyAlignment="1">
      <alignment horizontal="left"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8" fillId="0" borderId="0" xfId="0" applyFont="1" applyAlignment="1">
      <alignment horizontal="left"/>
    </xf>
    <xf numFmtId="0" fontId="8" fillId="0" borderId="0" xfId="0" applyFont="1" applyBorder="1" applyAlignment="1">
      <alignment horizontal="left"/>
    </xf>
    <xf numFmtId="0" fontId="6"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2" borderId="1" xfId="0"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left"/>
    </xf>
    <xf numFmtId="0" fontId="2" fillId="0" borderId="1" xfId="0" applyFont="1" applyBorder="1" applyAlignment="1">
      <alignment horizontal="left"/>
    </xf>
    <xf numFmtId="0" fontId="8" fillId="0" borderId="6" xfId="0" applyFont="1" applyBorder="1" applyAlignment="1">
      <alignment horizontal="center"/>
    </xf>
    <xf numFmtId="0" fontId="5" fillId="0" borderId="0" xfId="0" applyNumberFormat="1" applyFont="1" applyAlignment="1">
      <alignment horizontal="left" vertical="center" wrapText="1"/>
    </xf>
    <xf numFmtId="0" fontId="5" fillId="0" borderId="7" xfId="0" applyFont="1" applyBorder="1" applyAlignment="1">
      <alignment horizontal="left"/>
    </xf>
    <xf numFmtId="0" fontId="3" fillId="0" borderId="1" xfId="0" applyFont="1" applyBorder="1" applyAlignment="1">
      <alignment vertical="center" wrapText="1"/>
    </xf>
    <xf numFmtId="0" fontId="19" fillId="0" borderId="4" xfId="0" applyFont="1" applyBorder="1"/>
    <xf numFmtId="0" fontId="20" fillId="0" borderId="5" xfId="0" applyFont="1" applyBorder="1"/>
    <xf numFmtId="0" fontId="20" fillId="0" borderId="3" xfId="0" applyFont="1" applyBorder="1"/>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0" xfId="0" applyFont="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0</xdr:colOff>
      <xdr:row>19</xdr:row>
      <xdr:rowOff>219075</xdr:rowOff>
    </xdr:from>
    <xdr:ext cx="184731" cy="264560"/>
    <xdr:sp macro="" textlink="">
      <xdr:nvSpPr>
        <xdr:cNvPr id="2" name="TextBox 1"/>
        <xdr:cNvSpPr txBox="1"/>
      </xdr:nvSpPr>
      <xdr:spPr>
        <a:xfrm>
          <a:off x="1704975" y="757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828675</xdr:colOff>
          <xdr:row>1</xdr:row>
          <xdr:rowOff>47625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30"/>
  <sheetViews>
    <sheetView view="pageBreakPreview" topLeftCell="A4" zoomScaleNormal="100" zoomScaleSheetLayoutView="100" workbookViewId="0">
      <selection activeCell="A17" sqref="A17:I17"/>
    </sheetView>
  </sheetViews>
  <sheetFormatPr defaultRowHeight="15" x14ac:dyDescent="0.25"/>
  <cols>
    <col min="1" max="1" width="6.5703125" customWidth="1"/>
    <col min="2" max="2" width="5.85546875" customWidth="1"/>
    <col min="3" max="3" width="13.140625" customWidth="1"/>
    <col min="4" max="4" width="16.140625" customWidth="1"/>
    <col min="5" max="5" width="14.7109375" customWidth="1"/>
    <col min="6" max="6" width="14.5703125" customWidth="1"/>
    <col min="7" max="9" width="13.140625" customWidth="1"/>
  </cols>
  <sheetData>
    <row r="1" spans="1:9" ht="79.5" customHeight="1" x14ac:dyDescent="0.3">
      <c r="A1" s="22"/>
      <c r="B1" s="15"/>
      <c r="C1" s="1"/>
      <c r="D1" s="47"/>
      <c r="E1" s="47"/>
      <c r="F1" s="47"/>
      <c r="G1" s="47"/>
      <c r="H1" s="47"/>
      <c r="I1" s="47"/>
    </row>
    <row r="2" spans="1:9" ht="24" customHeight="1" x14ac:dyDescent="0.25">
      <c r="A2" s="48" t="s">
        <v>41</v>
      </c>
      <c r="B2" s="49"/>
      <c r="C2" s="49"/>
      <c r="D2" s="49"/>
      <c r="E2" s="49"/>
      <c r="F2" s="49"/>
      <c r="G2" s="49"/>
      <c r="H2" s="49"/>
      <c r="I2" s="49"/>
    </row>
    <row r="3" spans="1:9" ht="3.75" customHeight="1" x14ac:dyDescent="0.25">
      <c r="A3" s="30"/>
      <c r="B3" s="31"/>
      <c r="C3" s="31"/>
      <c r="D3" s="31"/>
      <c r="E3" s="31"/>
      <c r="F3" s="31"/>
      <c r="G3" s="31"/>
      <c r="H3" s="31"/>
      <c r="I3" s="31"/>
    </row>
    <row r="4" spans="1:9" ht="56.25" customHeight="1" x14ac:dyDescent="0.25">
      <c r="A4" s="50" t="s">
        <v>55</v>
      </c>
      <c r="B4" s="51"/>
      <c r="C4" s="51"/>
      <c r="D4" s="51"/>
      <c r="E4" s="51"/>
      <c r="F4" s="51"/>
      <c r="G4" s="51"/>
      <c r="H4" s="51"/>
      <c r="I4" s="51"/>
    </row>
    <row r="5" spans="1:9" ht="20.25" customHeight="1" x14ac:dyDescent="0.25">
      <c r="A5" s="46" t="s">
        <v>134</v>
      </c>
      <c r="B5" s="46"/>
      <c r="C5" s="46"/>
      <c r="D5" s="46"/>
      <c r="E5" s="46"/>
      <c r="F5" s="46"/>
      <c r="G5" s="46"/>
      <c r="H5" s="46"/>
      <c r="I5" s="46"/>
    </row>
    <row r="6" spans="1:9" ht="30" customHeight="1" x14ac:dyDescent="0.25">
      <c r="A6" s="46" t="s">
        <v>127</v>
      </c>
      <c r="B6" s="46"/>
      <c r="C6" s="46"/>
      <c r="D6" s="46"/>
      <c r="E6" s="46"/>
      <c r="F6" s="46"/>
      <c r="G6" s="46"/>
      <c r="H6" s="46"/>
      <c r="I6" s="46"/>
    </row>
    <row r="7" spans="1:9" ht="30" customHeight="1" x14ac:dyDescent="0.25">
      <c r="A7" s="46" t="s">
        <v>126</v>
      </c>
      <c r="B7" s="46"/>
      <c r="C7" s="46"/>
      <c r="D7" s="46"/>
      <c r="E7" s="46"/>
      <c r="F7" s="46"/>
      <c r="G7" s="46"/>
      <c r="H7" s="46"/>
      <c r="I7" s="46"/>
    </row>
    <row r="8" spans="1:9" ht="43.5" customHeight="1" x14ac:dyDescent="0.25">
      <c r="A8" s="46" t="s">
        <v>115</v>
      </c>
      <c r="B8" s="46"/>
      <c r="C8" s="46"/>
      <c r="D8" s="46"/>
      <c r="E8" s="46"/>
      <c r="F8" s="46"/>
      <c r="G8" s="46"/>
      <c r="H8" s="46"/>
      <c r="I8" s="46"/>
    </row>
    <row r="9" spans="1:9" x14ac:dyDescent="0.25">
      <c r="A9" s="30"/>
      <c r="B9" s="31"/>
      <c r="C9" s="31"/>
      <c r="D9" s="31"/>
      <c r="E9" s="31"/>
      <c r="F9" s="31"/>
      <c r="G9" s="31"/>
      <c r="H9" s="31"/>
      <c r="I9" s="31"/>
    </row>
    <row r="10" spans="1:9" ht="15" customHeight="1" x14ac:dyDescent="0.25">
      <c r="A10" s="48" t="s">
        <v>44</v>
      </c>
      <c r="B10" s="49"/>
      <c r="C10" s="49"/>
      <c r="D10" s="29"/>
      <c r="E10" s="29"/>
      <c r="F10" s="31"/>
      <c r="G10" s="31"/>
      <c r="H10" s="31"/>
      <c r="I10" s="31"/>
    </row>
    <row r="11" spans="1:9" ht="73.5" customHeight="1" x14ac:dyDescent="0.25">
      <c r="A11" s="50" t="s">
        <v>102</v>
      </c>
      <c r="B11" s="51"/>
      <c r="C11" s="51"/>
      <c r="D11" s="51"/>
      <c r="E11" s="51"/>
      <c r="F11" s="51"/>
      <c r="G11" s="51"/>
      <c r="H11" s="51"/>
      <c r="I11" s="51"/>
    </row>
    <row r="12" spans="1:9" ht="17.25" customHeight="1" x14ac:dyDescent="0.25">
      <c r="A12" s="46" t="s">
        <v>42</v>
      </c>
      <c r="B12" s="46"/>
      <c r="C12" s="46"/>
      <c r="D12" s="46"/>
      <c r="E12" s="46"/>
      <c r="F12" s="46"/>
      <c r="G12" s="46"/>
      <c r="H12" s="46"/>
      <c r="I12" s="46"/>
    </row>
    <row r="13" spans="1:9" ht="19.5" customHeight="1" x14ac:dyDescent="0.25">
      <c r="A13" s="46" t="s">
        <v>103</v>
      </c>
      <c r="B13" s="46"/>
      <c r="C13" s="46"/>
      <c r="D13" s="46"/>
      <c r="E13" s="46"/>
      <c r="F13" s="46"/>
      <c r="G13" s="46"/>
      <c r="H13" s="46"/>
      <c r="I13" s="46"/>
    </row>
    <row r="14" spans="1:9" ht="29.25" customHeight="1" x14ac:dyDescent="0.25">
      <c r="A14" s="46" t="s">
        <v>43</v>
      </c>
      <c r="B14" s="46"/>
      <c r="C14" s="46"/>
      <c r="D14" s="46"/>
      <c r="E14" s="46"/>
      <c r="F14" s="46"/>
      <c r="G14" s="46"/>
      <c r="H14" s="46"/>
      <c r="I14" s="46"/>
    </row>
    <row r="15" spans="1:9" ht="29.25" customHeight="1" x14ac:dyDescent="0.25">
      <c r="A15" s="46" t="s">
        <v>106</v>
      </c>
      <c r="B15" s="46"/>
      <c r="C15" s="46"/>
      <c r="D15" s="46"/>
      <c r="E15" s="46"/>
      <c r="F15" s="46"/>
      <c r="G15" s="46"/>
      <c r="H15" s="46"/>
      <c r="I15" s="46"/>
    </row>
    <row r="16" spans="1:9" ht="15" customHeight="1" x14ac:dyDescent="0.25">
      <c r="A16" s="46" t="s">
        <v>128</v>
      </c>
      <c r="B16" s="46"/>
      <c r="C16" s="46"/>
      <c r="D16" s="46"/>
      <c r="E16" s="46"/>
      <c r="F16" s="46"/>
      <c r="G16" s="46"/>
      <c r="H16" s="46"/>
      <c r="I16" s="46"/>
    </row>
    <row r="17" spans="1:9" ht="57" customHeight="1" x14ac:dyDescent="0.25">
      <c r="A17" s="46" t="s">
        <v>56</v>
      </c>
      <c r="B17" s="46"/>
      <c r="C17" s="46"/>
      <c r="D17" s="46"/>
      <c r="E17" s="46"/>
      <c r="F17" s="46"/>
      <c r="G17" s="46"/>
      <c r="H17" s="46"/>
      <c r="I17" s="46"/>
    </row>
    <row r="18" spans="1:9" ht="56.25" customHeight="1" x14ac:dyDescent="0.25">
      <c r="A18" s="46" t="s">
        <v>107</v>
      </c>
      <c r="B18" s="46"/>
      <c r="C18" s="46"/>
      <c r="D18" s="46"/>
      <c r="E18" s="46"/>
      <c r="F18" s="46"/>
      <c r="G18" s="46"/>
      <c r="H18" s="46"/>
      <c r="I18" s="46"/>
    </row>
    <row r="19" spans="1:9" ht="72" customHeight="1" x14ac:dyDescent="0.25">
      <c r="A19" s="46" t="s">
        <v>108</v>
      </c>
      <c r="B19" s="46"/>
      <c r="C19" s="46"/>
      <c r="D19" s="46"/>
      <c r="E19" s="46"/>
      <c r="F19" s="46"/>
      <c r="G19" s="46"/>
      <c r="H19" s="46"/>
      <c r="I19" s="46"/>
    </row>
    <row r="20" spans="1:9" ht="29.25" customHeight="1" x14ac:dyDescent="0.25">
      <c r="A20" s="46" t="s">
        <v>109</v>
      </c>
      <c r="B20" s="46"/>
      <c r="C20" s="46"/>
      <c r="D20" s="46"/>
      <c r="E20" s="46"/>
      <c r="F20" s="46"/>
      <c r="G20" s="46"/>
      <c r="H20" s="46"/>
      <c r="I20" s="46"/>
    </row>
    <row r="21" spans="1:9" ht="29.25" customHeight="1" x14ac:dyDescent="0.25">
      <c r="A21" s="46" t="s">
        <v>105</v>
      </c>
      <c r="B21" s="46"/>
      <c r="C21" s="46"/>
      <c r="D21" s="46"/>
      <c r="E21" s="46"/>
      <c r="F21" s="46"/>
      <c r="G21" s="46"/>
      <c r="H21" s="46"/>
      <c r="I21" s="46"/>
    </row>
    <row r="22" spans="1:9" ht="29.25" customHeight="1" x14ac:dyDescent="0.25">
      <c r="A22" s="46" t="s">
        <v>104</v>
      </c>
      <c r="B22" s="46"/>
      <c r="C22" s="46"/>
      <c r="D22" s="46"/>
      <c r="E22" s="46"/>
      <c r="F22" s="46"/>
      <c r="G22" s="46"/>
      <c r="H22" s="46"/>
      <c r="I22" s="46"/>
    </row>
    <row r="23" spans="1:9" ht="29.25" customHeight="1" x14ac:dyDescent="0.25">
      <c r="A23" s="46" t="s">
        <v>129</v>
      </c>
      <c r="B23" s="46"/>
      <c r="C23" s="46"/>
      <c r="D23" s="46"/>
      <c r="E23" s="46"/>
      <c r="F23" s="46"/>
      <c r="G23" s="46"/>
      <c r="H23" s="46"/>
      <c r="I23" s="46"/>
    </row>
    <row r="24" spans="1:9" ht="29.25" customHeight="1" x14ac:dyDescent="0.25">
      <c r="A24" s="46" t="s">
        <v>130</v>
      </c>
      <c r="B24" s="46"/>
      <c r="C24" s="46"/>
      <c r="D24" s="46"/>
      <c r="E24" s="46"/>
      <c r="F24" s="46"/>
      <c r="G24" s="46"/>
      <c r="H24" s="46"/>
      <c r="I24" s="46"/>
    </row>
    <row r="25" spans="1:9" x14ac:dyDescent="0.25">
      <c r="A25" s="46"/>
      <c r="B25" s="46"/>
      <c r="C25" s="46"/>
      <c r="D25" s="46"/>
      <c r="E25" s="46"/>
      <c r="F25" s="46"/>
      <c r="G25" s="46"/>
      <c r="H25" s="46"/>
      <c r="I25" s="46"/>
    </row>
    <row r="26" spans="1:9" ht="29.25" customHeight="1" x14ac:dyDescent="0.25">
      <c r="A26" s="46"/>
      <c r="B26" s="46"/>
      <c r="C26" s="46"/>
      <c r="D26" s="46"/>
      <c r="E26" s="46"/>
      <c r="F26" s="46"/>
      <c r="G26" s="46"/>
      <c r="H26" s="46"/>
      <c r="I26" s="46"/>
    </row>
    <row r="27" spans="1:9" x14ac:dyDescent="0.25">
      <c r="A27" s="46"/>
      <c r="B27" s="46"/>
      <c r="C27" s="46"/>
      <c r="D27" s="46"/>
      <c r="E27" s="46"/>
      <c r="F27" s="46"/>
      <c r="G27" s="46"/>
      <c r="H27" s="46"/>
      <c r="I27" s="46"/>
    </row>
    <row r="28" spans="1:9" x14ac:dyDescent="0.25">
      <c r="A28" s="46"/>
      <c r="B28" s="46"/>
      <c r="C28" s="46"/>
      <c r="D28" s="46"/>
      <c r="E28" s="46"/>
      <c r="F28" s="46"/>
      <c r="G28" s="46"/>
      <c r="H28" s="46"/>
      <c r="I28" s="46"/>
    </row>
    <row r="29" spans="1:9" x14ac:dyDescent="0.25">
      <c r="A29" s="46"/>
      <c r="B29" s="46"/>
      <c r="C29" s="46"/>
      <c r="D29" s="46"/>
      <c r="E29" s="46"/>
      <c r="F29" s="46"/>
      <c r="G29" s="46"/>
      <c r="H29" s="46"/>
      <c r="I29" s="46"/>
    </row>
    <row r="30" spans="1:9" x14ac:dyDescent="0.25">
      <c r="A30" s="46"/>
      <c r="B30" s="46"/>
      <c r="C30" s="46"/>
      <c r="D30" s="46"/>
      <c r="E30" s="46"/>
      <c r="F30" s="46"/>
      <c r="G30" s="46"/>
      <c r="H30" s="46"/>
      <c r="I30" s="46"/>
    </row>
  </sheetData>
  <sheetProtection selectLockedCells="1" selectUnlockedCells="1"/>
  <mergeCells count="28">
    <mergeCell ref="A29:I29"/>
    <mergeCell ref="A30:I30"/>
    <mergeCell ref="A21:I21"/>
    <mergeCell ref="A23:I23"/>
    <mergeCell ref="A13:I13"/>
    <mergeCell ref="A15:I15"/>
    <mergeCell ref="A16:I16"/>
    <mergeCell ref="A22:I22"/>
    <mergeCell ref="A27:I27"/>
    <mergeCell ref="A28:I28"/>
    <mergeCell ref="A26:I26"/>
    <mergeCell ref="A24:I24"/>
    <mergeCell ref="A17:I17"/>
    <mergeCell ref="A19:I19"/>
    <mergeCell ref="A7:I7"/>
    <mergeCell ref="A8:I8"/>
    <mergeCell ref="D1:I1"/>
    <mergeCell ref="A20:I20"/>
    <mergeCell ref="A25:I25"/>
    <mergeCell ref="A2:I2"/>
    <mergeCell ref="A4:I4"/>
    <mergeCell ref="A5:I5"/>
    <mergeCell ref="A6:I6"/>
    <mergeCell ref="A10:C10"/>
    <mergeCell ref="A11:I11"/>
    <mergeCell ref="A12:I12"/>
    <mergeCell ref="A14:I14"/>
    <mergeCell ref="A18:I18"/>
  </mergeCells>
  <phoneticPr fontId="10" type="noConversion"/>
  <pageMargins left="0.5" right="0.5" top="0.5" bottom="0.5" header="0" footer="0.5"/>
  <pageSetup scale="86" orientation="portrait" r:id="rId1"/>
  <headerFooter alignWithMargins="0">
    <oddFooter>&amp;L&amp;F&amp;Reff 08/01/2019</oddFooter>
  </headerFooter>
  <drawing r:id="rId2"/>
  <legacyDrawing r:id="rId3"/>
  <oleObjects>
    <mc:AlternateContent xmlns:mc="http://schemas.openxmlformats.org/markup-compatibility/2006">
      <mc:Choice Requires="x14">
        <oleObject progId="Word.Document.8" shapeId="1027" r:id="rId4">
          <objectPr defaultSize="0" r:id="rId5">
            <anchor moveWithCells="1">
              <from>
                <xdr:col>0</xdr:col>
                <xdr:colOff>0</xdr:colOff>
                <xdr:row>0</xdr:row>
                <xdr:rowOff>0</xdr:rowOff>
              </from>
              <to>
                <xdr:col>8</xdr:col>
                <xdr:colOff>828675</xdr:colOff>
                <xdr:row>1</xdr:row>
                <xdr:rowOff>47625</xdr:rowOff>
              </to>
            </anchor>
          </objectPr>
        </oleObject>
      </mc:Choice>
      <mc:Fallback>
        <oleObject progId="Word.Document.8"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87"/>
  <sheetViews>
    <sheetView view="pageBreakPreview" zoomScaleNormal="100" zoomScaleSheetLayoutView="100" workbookViewId="0">
      <selection activeCell="A49" sqref="A49"/>
    </sheetView>
  </sheetViews>
  <sheetFormatPr defaultRowHeight="15" x14ac:dyDescent="0.25"/>
  <cols>
    <col min="1" max="1" width="6.5703125" customWidth="1"/>
    <col min="2" max="2" width="5.85546875" style="1" customWidth="1"/>
    <col min="3" max="3" width="13.140625" style="1" customWidth="1"/>
    <col min="4" max="4" width="16.140625" style="1" customWidth="1"/>
    <col min="5" max="5" width="17.5703125" style="1" customWidth="1"/>
    <col min="6" max="6" width="14.5703125" style="1" customWidth="1"/>
    <col min="7" max="9" width="13.140625" style="1" customWidth="1"/>
  </cols>
  <sheetData>
    <row r="1" spans="1:9" ht="20.100000000000001" customHeight="1" x14ac:dyDescent="0.25">
      <c r="A1" s="59" t="s">
        <v>37</v>
      </c>
      <c r="B1" s="59"/>
      <c r="C1" s="59"/>
      <c r="D1" s="59"/>
      <c r="E1" s="59"/>
      <c r="F1" s="59"/>
      <c r="G1" s="59"/>
      <c r="H1" s="60"/>
      <c r="I1" s="19"/>
    </row>
    <row r="2" spans="1:9" x14ac:dyDescent="0.25">
      <c r="A2" s="2" t="s">
        <v>21</v>
      </c>
    </row>
    <row r="3" spans="1:9" ht="40.5" customHeight="1" x14ac:dyDescent="0.25">
      <c r="A3" s="61" t="s">
        <v>101</v>
      </c>
      <c r="B3" s="61"/>
      <c r="C3" s="61"/>
      <c r="D3" s="61"/>
      <c r="E3" s="61"/>
      <c r="F3" s="61"/>
      <c r="G3" s="61"/>
      <c r="H3" s="61"/>
      <c r="I3" s="61"/>
    </row>
    <row r="4" spans="1:9" ht="4.5" customHeight="1" x14ac:dyDescent="0.25"/>
    <row r="5" spans="1:9" ht="15" customHeight="1" x14ac:dyDescent="0.25">
      <c r="A5" s="62" t="s">
        <v>0</v>
      </c>
      <c r="B5" s="63"/>
      <c r="C5" s="63"/>
      <c r="D5" s="63"/>
      <c r="E5" s="64"/>
      <c r="F5" s="4" t="s">
        <v>20</v>
      </c>
      <c r="G5" s="4" t="s">
        <v>1</v>
      </c>
      <c r="H5" s="4" t="s">
        <v>2</v>
      </c>
      <c r="I5" s="4" t="s">
        <v>3</v>
      </c>
    </row>
    <row r="6" spans="1:9" ht="15" customHeight="1" x14ac:dyDescent="0.25">
      <c r="A6" s="5" t="s">
        <v>19</v>
      </c>
      <c r="B6" s="4" t="s">
        <v>39</v>
      </c>
      <c r="C6" s="56" t="s">
        <v>58</v>
      </c>
      <c r="D6" s="57"/>
      <c r="E6" s="58"/>
      <c r="F6" s="65"/>
      <c r="G6" s="65"/>
      <c r="H6" s="65"/>
      <c r="I6" s="65"/>
    </row>
    <row r="7" spans="1:9" ht="15" customHeight="1" x14ac:dyDescent="0.25">
      <c r="A7" s="17"/>
      <c r="B7" s="4" t="s">
        <v>4</v>
      </c>
      <c r="C7" s="52" t="s">
        <v>91</v>
      </c>
      <c r="D7" s="53"/>
      <c r="E7" s="54"/>
      <c r="F7" s="18"/>
      <c r="G7" s="7">
        <f>IF(A7="X",200,IF(A8="x", 200,0))</f>
        <v>0</v>
      </c>
      <c r="H7" s="7">
        <f>IF(A7="x",ROUNDUP(F7,-2)*0.075,0)</f>
        <v>0</v>
      </c>
      <c r="I7" s="7">
        <f>G7+H7</f>
        <v>0</v>
      </c>
    </row>
    <row r="8" spans="1:9" ht="15" customHeight="1" x14ac:dyDescent="0.25">
      <c r="A8" s="17"/>
      <c r="B8" s="4" t="s">
        <v>5</v>
      </c>
      <c r="C8" s="52" t="s">
        <v>68</v>
      </c>
      <c r="D8" s="53"/>
      <c r="E8" s="54"/>
      <c r="F8" s="18"/>
      <c r="G8" s="8"/>
      <c r="H8" s="7">
        <f>IF(A8="x",ROUNDUP(F8,-2)*0.075,0)</f>
        <v>0</v>
      </c>
      <c r="I8" s="7">
        <f>G8+H8</f>
        <v>0</v>
      </c>
    </row>
    <row r="9" spans="1:9" ht="15" customHeight="1" x14ac:dyDescent="0.25">
      <c r="A9" s="40"/>
      <c r="B9" s="4"/>
      <c r="C9" s="56" t="s">
        <v>57</v>
      </c>
      <c r="D9" s="57"/>
      <c r="E9" s="58"/>
      <c r="F9" s="55"/>
      <c r="G9" s="55"/>
      <c r="H9" s="55"/>
      <c r="I9" s="55"/>
    </row>
    <row r="10" spans="1:9" ht="15" customHeight="1" x14ac:dyDescent="0.25">
      <c r="A10" s="17"/>
      <c r="B10" s="4" t="s">
        <v>6</v>
      </c>
      <c r="C10" s="52" t="s">
        <v>75</v>
      </c>
      <c r="D10" s="53"/>
      <c r="E10" s="54"/>
      <c r="F10" s="18"/>
      <c r="G10" s="7">
        <f>IF(A10="X",200,IF(A11="x", 200,0))</f>
        <v>0</v>
      </c>
      <c r="H10" s="7">
        <f>IF(A10="x",ROUNDUP(F10,-2)*0.05,0)</f>
        <v>0</v>
      </c>
      <c r="I10" s="7">
        <f>G10+H10</f>
        <v>0</v>
      </c>
    </row>
    <row r="11" spans="1:9" ht="15" customHeight="1" x14ac:dyDescent="0.25">
      <c r="A11" s="17"/>
      <c r="B11" s="4" t="s">
        <v>7</v>
      </c>
      <c r="C11" s="52" t="s">
        <v>76</v>
      </c>
      <c r="D11" s="53"/>
      <c r="E11" s="54"/>
      <c r="F11" s="18"/>
      <c r="G11" s="8"/>
      <c r="H11" s="7">
        <f>IF(A11="x",ROUNDUP(F11,-2)*0.05,0)</f>
        <v>0</v>
      </c>
      <c r="I11" s="7">
        <f>G11+H11</f>
        <v>0</v>
      </c>
    </row>
    <row r="12" spans="1:9" ht="15" customHeight="1" x14ac:dyDescent="0.25">
      <c r="A12" s="32"/>
      <c r="B12" s="10"/>
      <c r="C12" s="56" t="s">
        <v>35</v>
      </c>
      <c r="D12" s="57"/>
      <c r="E12" s="58"/>
      <c r="F12" s="55"/>
      <c r="G12" s="55"/>
      <c r="H12" s="55"/>
      <c r="I12" s="55"/>
    </row>
    <row r="13" spans="1:9" ht="15" customHeight="1" x14ac:dyDescent="0.25">
      <c r="A13" s="17"/>
      <c r="B13" s="4" t="s">
        <v>8</v>
      </c>
      <c r="C13" s="52" t="s">
        <v>75</v>
      </c>
      <c r="D13" s="53"/>
      <c r="E13" s="54"/>
      <c r="F13" s="18"/>
      <c r="G13" s="7">
        <f>IF(A13="X",200,IF(A14="x", 200,0))</f>
        <v>0</v>
      </c>
      <c r="H13" s="7">
        <f>IF(A13="x",ROUNDUP(F13,-2)*0.05,0)</f>
        <v>0</v>
      </c>
      <c r="I13" s="7">
        <f>G13+H13</f>
        <v>0</v>
      </c>
    </row>
    <row r="14" spans="1:9" ht="15" customHeight="1" x14ac:dyDescent="0.25">
      <c r="A14" s="17"/>
      <c r="B14" s="4" t="s">
        <v>9</v>
      </c>
      <c r="C14" s="52" t="s">
        <v>76</v>
      </c>
      <c r="D14" s="53"/>
      <c r="E14" s="54"/>
      <c r="F14" s="18"/>
      <c r="G14" s="8"/>
      <c r="H14" s="7">
        <f>IF(A14="x",ROUNDUP(F14,-2)*0.05,0)</f>
        <v>0</v>
      </c>
      <c r="I14" s="7">
        <f>G14+H14</f>
        <v>0</v>
      </c>
    </row>
    <row r="15" spans="1:9" ht="15" customHeight="1" x14ac:dyDescent="0.25">
      <c r="A15" s="32"/>
      <c r="B15" s="10"/>
      <c r="C15" s="56" t="s">
        <v>33</v>
      </c>
      <c r="D15" s="57"/>
      <c r="E15" s="58"/>
      <c r="F15" s="55"/>
      <c r="G15" s="55"/>
      <c r="H15" s="55"/>
      <c r="I15" s="55"/>
    </row>
    <row r="16" spans="1:9" ht="15" customHeight="1" x14ac:dyDescent="0.25">
      <c r="A16" s="17"/>
      <c r="B16" s="4">
        <v>4</v>
      </c>
      <c r="C16" s="52" t="s">
        <v>75</v>
      </c>
      <c r="D16" s="53"/>
      <c r="E16" s="54"/>
      <c r="F16" s="18"/>
      <c r="G16" s="7">
        <f>IF(A16="X",200,0)</f>
        <v>0</v>
      </c>
      <c r="H16" s="7">
        <f>IF(A16="x",ROUNDUP(F16,-2)*0.05,0)</f>
        <v>0</v>
      </c>
      <c r="I16" s="7">
        <f>G16+H16</f>
        <v>0</v>
      </c>
    </row>
    <row r="17" spans="1:9" ht="15" customHeight="1" x14ac:dyDescent="0.25">
      <c r="A17" s="32"/>
      <c r="B17" s="10"/>
      <c r="C17" s="56" t="s">
        <v>34</v>
      </c>
      <c r="D17" s="57"/>
      <c r="E17" s="58"/>
      <c r="F17" s="55"/>
      <c r="G17" s="55"/>
      <c r="H17" s="55"/>
      <c r="I17" s="55"/>
    </row>
    <row r="18" spans="1:9" ht="15" customHeight="1" x14ac:dyDescent="0.25">
      <c r="A18" s="17"/>
      <c r="B18" s="4">
        <v>5</v>
      </c>
      <c r="C18" s="52" t="s">
        <v>79</v>
      </c>
      <c r="D18" s="53"/>
      <c r="E18" s="54"/>
      <c r="F18" s="18"/>
      <c r="G18" s="7">
        <f>IF(A18="X",200,0)</f>
        <v>0</v>
      </c>
      <c r="H18" s="7">
        <f>IF(A18="x",ROUNDUP(F18,-2)*0.03,0)</f>
        <v>0</v>
      </c>
      <c r="I18" s="7">
        <f>G18+H18</f>
        <v>0</v>
      </c>
    </row>
    <row r="19" spans="1:9" ht="15" customHeight="1" x14ac:dyDescent="0.25">
      <c r="A19" s="44"/>
      <c r="B19" s="4"/>
      <c r="C19" s="56" t="s">
        <v>59</v>
      </c>
      <c r="D19" s="57"/>
      <c r="E19" s="58"/>
      <c r="F19" s="55"/>
      <c r="G19" s="55"/>
      <c r="H19" s="55"/>
      <c r="I19" s="55"/>
    </row>
    <row r="20" spans="1:9" ht="15" customHeight="1" x14ac:dyDescent="0.25">
      <c r="A20" s="17"/>
      <c r="B20" s="4">
        <v>6</v>
      </c>
      <c r="C20" s="52" t="s">
        <v>74</v>
      </c>
      <c r="D20" s="53"/>
      <c r="E20" s="54"/>
      <c r="F20" s="34"/>
      <c r="G20" s="7">
        <f>IF(A20="X",200,0)</f>
        <v>0</v>
      </c>
      <c r="H20" s="7">
        <f>IF(A20="x",F20*50,0)</f>
        <v>0</v>
      </c>
      <c r="I20" s="7">
        <f>G20+H20</f>
        <v>0</v>
      </c>
    </row>
    <row r="21" spans="1:9" ht="15" customHeight="1" x14ac:dyDescent="0.25">
      <c r="A21" s="32"/>
      <c r="B21" s="10"/>
      <c r="C21" s="56" t="s">
        <v>11</v>
      </c>
      <c r="D21" s="57"/>
      <c r="E21" s="57"/>
      <c r="F21" s="58"/>
      <c r="G21" s="68"/>
      <c r="H21" s="69"/>
      <c r="I21" s="70"/>
    </row>
    <row r="22" spans="1:9" ht="15" customHeight="1" x14ac:dyDescent="0.25">
      <c r="A22" s="17"/>
      <c r="B22" s="4">
        <v>7</v>
      </c>
      <c r="C22" s="52" t="s">
        <v>92</v>
      </c>
      <c r="D22" s="53"/>
      <c r="E22" s="54"/>
      <c r="F22" s="11" t="s">
        <v>12</v>
      </c>
      <c r="G22" s="18"/>
      <c r="H22" s="9"/>
      <c r="I22" s="7">
        <f>IF(A22="x",G22*150,0)</f>
        <v>0</v>
      </c>
    </row>
    <row r="23" spans="1:9" ht="15" customHeight="1" x14ac:dyDescent="0.25">
      <c r="A23" s="44"/>
      <c r="B23" s="4"/>
      <c r="C23" s="56" t="s">
        <v>131</v>
      </c>
      <c r="D23" s="57"/>
      <c r="E23" s="58"/>
      <c r="F23" s="55"/>
      <c r="G23" s="55"/>
      <c r="H23" s="55"/>
      <c r="I23" s="55"/>
    </row>
    <row r="24" spans="1:9" ht="15" customHeight="1" x14ac:dyDescent="0.25">
      <c r="A24" s="17"/>
      <c r="B24" s="4">
        <v>8</v>
      </c>
      <c r="C24" s="52" t="s">
        <v>136</v>
      </c>
      <c r="D24" s="57"/>
      <c r="E24" s="58"/>
      <c r="F24" s="18"/>
      <c r="G24" s="7">
        <f>IF(A24="X",200,0)</f>
        <v>0</v>
      </c>
      <c r="H24" s="7">
        <f>IF(A24="x",ROUNDUP(F24,-2)*0.05,0)</f>
        <v>0</v>
      </c>
      <c r="I24" s="7">
        <f>G24+H24</f>
        <v>0</v>
      </c>
    </row>
    <row r="25" spans="1:9" ht="15" customHeight="1" x14ac:dyDescent="0.25">
      <c r="A25" s="17"/>
      <c r="B25" s="4" t="s">
        <v>112</v>
      </c>
      <c r="C25" s="56" t="s">
        <v>93</v>
      </c>
      <c r="D25" s="57"/>
      <c r="E25" s="58"/>
      <c r="F25" s="11" t="s">
        <v>13</v>
      </c>
      <c r="G25" s="18"/>
      <c r="H25" s="9"/>
      <c r="I25" s="7">
        <f>IF(A25="x",G25*100,0)</f>
        <v>0</v>
      </c>
    </row>
    <row r="26" spans="1:9" ht="15" customHeight="1" x14ac:dyDescent="0.25">
      <c r="A26" s="17"/>
      <c r="B26" s="4" t="s">
        <v>113</v>
      </c>
      <c r="C26" s="52" t="s">
        <v>89</v>
      </c>
      <c r="D26" s="53"/>
      <c r="E26" s="54"/>
      <c r="F26" s="11" t="s">
        <v>40</v>
      </c>
      <c r="G26" s="18"/>
      <c r="H26" s="12"/>
      <c r="I26" s="7">
        <f>IF(A26="x",50,0)</f>
        <v>0</v>
      </c>
    </row>
    <row r="27" spans="1:9" ht="15" customHeight="1" x14ac:dyDescent="0.25">
      <c r="A27" s="17"/>
      <c r="B27" s="4">
        <v>10</v>
      </c>
      <c r="C27" s="56" t="s">
        <v>94</v>
      </c>
      <c r="D27" s="57"/>
      <c r="E27" s="58"/>
      <c r="F27" s="11" t="s">
        <v>13</v>
      </c>
      <c r="G27" s="18"/>
      <c r="H27" s="9"/>
      <c r="I27" s="7">
        <f>IF(A27="x",G27*100,0)</f>
        <v>0</v>
      </c>
    </row>
    <row r="28" spans="1:9" ht="15" customHeight="1" x14ac:dyDescent="0.25">
      <c r="A28" s="17"/>
      <c r="B28" s="4">
        <v>11</v>
      </c>
      <c r="C28" s="56" t="s">
        <v>132</v>
      </c>
      <c r="D28" s="57"/>
      <c r="E28" s="58"/>
      <c r="F28" s="43"/>
      <c r="G28" s="43"/>
      <c r="H28" s="43"/>
      <c r="I28" s="7">
        <f>IF(A28="x",300,0)</f>
        <v>0</v>
      </c>
    </row>
    <row r="29" spans="1:9" ht="15" customHeight="1" x14ac:dyDescent="0.25">
      <c r="A29" s="17"/>
      <c r="B29" s="4" t="s">
        <v>116</v>
      </c>
      <c r="C29" s="56" t="s">
        <v>36</v>
      </c>
      <c r="D29" s="57"/>
      <c r="E29" s="58"/>
      <c r="F29" s="11" t="s">
        <v>14</v>
      </c>
      <c r="G29" s="18"/>
      <c r="H29" s="9"/>
      <c r="I29" s="7">
        <f>IF(A29="x",G29*175,0)</f>
        <v>0</v>
      </c>
    </row>
    <row r="30" spans="1:9" ht="15" customHeight="1" x14ac:dyDescent="0.25">
      <c r="A30" s="17"/>
      <c r="B30" s="4" t="s">
        <v>117</v>
      </c>
      <c r="C30" s="52" t="s">
        <v>78</v>
      </c>
      <c r="D30" s="53"/>
      <c r="E30" s="54"/>
      <c r="F30" s="11" t="s">
        <v>22</v>
      </c>
      <c r="G30" s="18"/>
      <c r="H30" s="9"/>
      <c r="I30" s="7">
        <f>IF(A30="x",G30*175,0)</f>
        <v>0</v>
      </c>
    </row>
    <row r="31" spans="1:9" ht="15" customHeight="1" x14ac:dyDescent="0.25">
      <c r="A31" s="17"/>
      <c r="B31" s="4" t="s">
        <v>118</v>
      </c>
      <c r="C31" s="52" t="s">
        <v>99</v>
      </c>
      <c r="D31" s="53"/>
      <c r="E31" s="54"/>
      <c r="F31" s="11" t="s">
        <v>22</v>
      </c>
      <c r="G31" s="18"/>
      <c r="H31" s="9"/>
      <c r="I31" s="7">
        <f>IF(A31="x",G31*100,0)</f>
        <v>0</v>
      </c>
    </row>
    <row r="32" spans="1:9" ht="15" customHeight="1" x14ac:dyDescent="0.25">
      <c r="A32" s="17"/>
      <c r="B32" s="4">
        <v>13</v>
      </c>
      <c r="C32" s="71" t="s">
        <v>95</v>
      </c>
      <c r="D32" s="71"/>
      <c r="E32" s="71"/>
      <c r="F32" s="71"/>
      <c r="G32" s="66"/>
      <c r="H32" s="67"/>
      <c r="I32" s="7">
        <f>IF(A32="x",175,0)</f>
        <v>0</v>
      </c>
    </row>
    <row r="33" spans="1:9" ht="15" customHeight="1" x14ac:dyDescent="0.25">
      <c r="A33" s="17"/>
      <c r="B33" s="4">
        <v>14</v>
      </c>
      <c r="C33" s="71" t="s">
        <v>28</v>
      </c>
      <c r="D33" s="71"/>
      <c r="E33" s="71"/>
      <c r="F33" s="71"/>
      <c r="G33" s="71"/>
      <c r="H33" s="12"/>
      <c r="I33" s="7">
        <f>IF(A33="x",250,0)</f>
        <v>0</v>
      </c>
    </row>
    <row r="34" spans="1:9" ht="15" customHeight="1" x14ac:dyDescent="0.25">
      <c r="A34" s="17"/>
      <c r="B34" s="4">
        <v>15</v>
      </c>
      <c r="C34" s="56" t="s">
        <v>85</v>
      </c>
      <c r="D34" s="57"/>
      <c r="E34" s="58"/>
      <c r="F34" s="11" t="s">
        <v>15</v>
      </c>
      <c r="G34" s="18"/>
      <c r="H34" s="9"/>
      <c r="I34" s="7">
        <f>IF(A34="x",G34*150,0)</f>
        <v>0</v>
      </c>
    </row>
    <row r="35" spans="1:9" ht="15" customHeight="1" x14ac:dyDescent="0.25">
      <c r="A35" s="17"/>
      <c r="B35" s="4">
        <v>16</v>
      </c>
      <c r="C35" s="71" t="s">
        <v>64</v>
      </c>
      <c r="D35" s="71"/>
      <c r="E35" s="71"/>
      <c r="F35" s="71"/>
      <c r="G35" s="66"/>
      <c r="H35" s="67"/>
      <c r="I35" s="7">
        <f>IF(A35="x",175,0)</f>
        <v>0</v>
      </c>
    </row>
    <row r="36" spans="1:9" ht="15" customHeight="1" x14ac:dyDescent="0.25">
      <c r="A36" s="17"/>
      <c r="B36" s="4">
        <v>17</v>
      </c>
      <c r="C36" s="52" t="s">
        <v>111</v>
      </c>
      <c r="D36" s="57"/>
      <c r="E36" s="58"/>
      <c r="F36" s="36"/>
      <c r="G36" s="36"/>
      <c r="H36" s="36"/>
      <c r="I36" s="7">
        <f>IF(A36="x",100,0)</f>
        <v>0</v>
      </c>
    </row>
    <row r="37" spans="1:9" ht="15" customHeight="1" x14ac:dyDescent="0.25">
      <c r="A37" s="17"/>
      <c r="B37" s="4" t="s">
        <v>114</v>
      </c>
      <c r="C37" s="52" t="s">
        <v>23</v>
      </c>
      <c r="D37" s="53"/>
      <c r="E37" s="54"/>
      <c r="F37" s="11" t="s">
        <v>29</v>
      </c>
      <c r="G37" s="18"/>
      <c r="H37" s="12"/>
      <c r="I37" s="7">
        <f>IF(A37="x",G37*150,0)</f>
        <v>0</v>
      </c>
    </row>
    <row r="38" spans="1:9" ht="15" customHeight="1" x14ac:dyDescent="0.25">
      <c r="A38" s="17"/>
      <c r="B38" s="4" t="s">
        <v>119</v>
      </c>
      <c r="C38" s="52" t="s">
        <v>96</v>
      </c>
      <c r="D38" s="53"/>
      <c r="E38" s="54"/>
      <c r="F38" s="13" t="s">
        <v>30</v>
      </c>
      <c r="G38" s="18"/>
      <c r="H38" s="12"/>
      <c r="I38" s="7">
        <f>IF(A38="x",G38*100,0)</f>
        <v>0</v>
      </c>
    </row>
    <row r="39" spans="1:9" ht="15" customHeight="1" x14ac:dyDescent="0.25">
      <c r="A39" s="17"/>
      <c r="B39" s="4" t="s">
        <v>120</v>
      </c>
      <c r="C39" s="52" t="s">
        <v>24</v>
      </c>
      <c r="D39" s="53"/>
      <c r="E39" s="54"/>
      <c r="F39" s="13" t="s">
        <v>31</v>
      </c>
      <c r="G39" s="18"/>
      <c r="H39" s="12"/>
      <c r="I39" s="7">
        <f>IF(A39="x",G39*175,0)</f>
        <v>0</v>
      </c>
    </row>
    <row r="40" spans="1:9" ht="15" customHeight="1" x14ac:dyDescent="0.25">
      <c r="A40" s="17"/>
      <c r="B40" s="4" t="s">
        <v>121</v>
      </c>
      <c r="C40" s="52" t="s">
        <v>25</v>
      </c>
      <c r="D40" s="53"/>
      <c r="E40" s="54"/>
      <c r="F40" s="13" t="s">
        <v>32</v>
      </c>
      <c r="G40" s="20"/>
      <c r="H40" s="12"/>
      <c r="I40" s="7">
        <f>IF(A40="x",G40*100,0)</f>
        <v>0</v>
      </c>
    </row>
    <row r="41" spans="1:9" ht="15" customHeight="1" x14ac:dyDescent="0.25">
      <c r="A41" s="17"/>
      <c r="B41" s="4" t="s">
        <v>122</v>
      </c>
      <c r="C41" s="52" t="s">
        <v>26</v>
      </c>
      <c r="D41" s="53"/>
      <c r="E41" s="54"/>
      <c r="F41" s="13" t="s">
        <v>32</v>
      </c>
      <c r="G41" s="20"/>
      <c r="H41" s="12"/>
      <c r="I41" s="7">
        <f>IF(A41="x",G41*100,0)</f>
        <v>0</v>
      </c>
    </row>
    <row r="42" spans="1:9" ht="15" customHeight="1" x14ac:dyDescent="0.25">
      <c r="A42" s="17"/>
      <c r="B42" s="4" t="s">
        <v>123</v>
      </c>
      <c r="C42" s="52" t="s">
        <v>83</v>
      </c>
      <c r="D42" s="53"/>
      <c r="E42" s="54"/>
      <c r="F42" s="12"/>
      <c r="G42" s="12"/>
      <c r="H42" s="12"/>
      <c r="I42" s="7">
        <f>IF(A42="x",25,0)</f>
        <v>0</v>
      </c>
    </row>
    <row r="43" spans="1:9" ht="15" customHeight="1" x14ac:dyDescent="0.25">
      <c r="A43" s="17"/>
      <c r="B43" s="4" t="s">
        <v>124</v>
      </c>
      <c r="C43" s="52" t="s">
        <v>98</v>
      </c>
      <c r="D43" s="53"/>
      <c r="E43" s="54"/>
      <c r="F43" s="13" t="s">
        <v>97</v>
      </c>
      <c r="G43" s="20"/>
      <c r="H43" s="12"/>
      <c r="I43" s="7">
        <f>IF(A43="x",G43*100,0)</f>
        <v>0</v>
      </c>
    </row>
    <row r="44" spans="1:9" ht="15" customHeight="1" x14ac:dyDescent="0.25">
      <c r="A44" s="32"/>
      <c r="B44" s="4">
        <v>19</v>
      </c>
      <c r="C44" s="56" t="s">
        <v>16</v>
      </c>
      <c r="D44" s="57"/>
      <c r="E44" s="58"/>
      <c r="F44" s="55"/>
      <c r="G44" s="55"/>
      <c r="H44" s="55"/>
      <c r="I44" s="7">
        <f>SUM(I7:I43)</f>
        <v>0</v>
      </c>
    </row>
    <row r="45" spans="1:9" ht="15" customHeight="1" x14ac:dyDescent="0.25">
      <c r="A45" s="17"/>
      <c r="B45" s="4" t="s">
        <v>125</v>
      </c>
      <c r="C45" s="39" t="s">
        <v>100</v>
      </c>
      <c r="D45" s="37"/>
      <c r="E45" s="38"/>
      <c r="F45" s="36"/>
      <c r="G45" s="36"/>
      <c r="H45" s="36"/>
      <c r="I45" s="7">
        <f>IF(A45="x",-0.15*I44,0)</f>
        <v>0</v>
      </c>
    </row>
    <row r="46" spans="1:9" ht="15" customHeight="1" x14ac:dyDescent="0.25">
      <c r="A46" s="41"/>
      <c r="B46" s="4">
        <v>20</v>
      </c>
      <c r="C46" s="56" t="s">
        <v>16</v>
      </c>
      <c r="D46" s="57"/>
      <c r="E46" s="58"/>
      <c r="F46" s="36"/>
      <c r="G46" s="36"/>
      <c r="H46" s="36"/>
      <c r="I46" s="7">
        <f>SUM(I44:I45)</f>
        <v>0</v>
      </c>
    </row>
    <row r="47" spans="1:9" ht="15" customHeight="1" x14ac:dyDescent="0.25">
      <c r="A47" s="32"/>
      <c r="B47" s="4">
        <v>21</v>
      </c>
      <c r="C47" s="56" t="s">
        <v>17</v>
      </c>
      <c r="D47" s="57"/>
      <c r="E47" s="58"/>
      <c r="F47" s="55"/>
      <c r="G47" s="55"/>
      <c r="H47" s="55"/>
      <c r="I47" s="7">
        <f>0.03*I46</f>
        <v>0</v>
      </c>
    </row>
    <row r="48" spans="1:9" ht="13.5" customHeight="1" x14ac:dyDescent="0.25">
      <c r="A48" s="32"/>
      <c r="B48" s="4">
        <v>22</v>
      </c>
      <c r="C48" s="77" t="s">
        <v>18</v>
      </c>
      <c r="D48" s="77"/>
      <c r="E48" s="77"/>
      <c r="F48" s="77"/>
      <c r="G48" s="77"/>
      <c r="H48" s="12"/>
      <c r="I48" s="14">
        <f>I46+I47</f>
        <v>0</v>
      </c>
    </row>
    <row r="49" spans="1:9" ht="15" customHeight="1" x14ac:dyDescent="0.3">
      <c r="A49" s="17"/>
      <c r="B49" s="4">
        <v>23</v>
      </c>
      <c r="C49" s="78" t="s">
        <v>110</v>
      </c>
      <c r="D49" s="79"/>
      <c r="E49" s="79"/>
      <c r="F49" s="79"/>
      <c r="G49" s="80"/>
      <c r="H49" s="12"/>
      <c r="I49" s="14">
        <f>IF(A49="x",I48*2,0)</f>
        <v>0</v>
      </c>
    </row>
    <row r="50" spans="1:9" x14ac:dyDescent="0.25">
      <c r="A50" s="76" t="s">
        <v>38</v>
      </c>
      <c r="B50" s="76"/>
      <c r="C50" s="76"/>
      <c r="D50" s="76"/>
      <c r="E50" s="76"/>
      <c r="F50" s="76"/>
      <c r="G50" s="76"/>
      <c r="H50" s="76"/>
      <c r="I50" s="76"/>
    </row>
    <row r="51" spans="1:9" ht="38.25" customHeight="1" x14ac:dyDescent="0.25">
      <c r="A51" s="75" t="s">
        <v>137</v>
      </c>
      <c r="B51" s="75"/>
      <c r="C51" s="75"/>
      <c r="D51" s="75"/>
      <c r="E51" s="75"/>
      <c r="F51" s="75"/>
      <c r="G51" s="75"/>
      <c r="H51" s="75"/>
      <c r="I51" s="75"/>
    </row>
    <row r="52" spans="1:9" ht="15" customHeight="1" x14ac:dyDescent="0.25">
      <c r="A52" s="75" t="s">
        <v>139</v>
      </c>
      <c r="B52" s="75"/>
      <c r="C52" s="75"/>
      <c r="D52" s="75"/>
      <c r="E52" s="75"/>
      <c r="F52" s="75"/>
      <c r="G52" s="75"/>
      <c r="H52" s="75"/>
      <c r="I52" s="75"/>
    </row>
    <row r="53" spans="1:9" ht="15" customHeight="1" x14ac:dyDescent="0.25">
      <c r="A53" s="75" t="s">
        <v>90</v>
      </c>
      <c r="B53" s="75"/>
      <c r="C53" s="75"/>
      <c r="D53" s="75"/>
      <c r="E53" s="75"/>
      <c r="F53" s="75"/>
      <c r="G53" s="75"/>
      <c r="H53" s="75"/>
      <c r="I53" s="75"/>
    </row>
    <row r="54" spans="1:9" ht="6.75" customHeight="1" x14ac:dyDescent="0.25">
      <c r="B54" s="3"/>
      <c r="C54" s="3"/>
      <c r="D54" s="3"/>
      <c r="E54" s="3"/>
      <c r="F54" s="3"/>
      <c r="G54" s="3"/>
      <c r="H54" s="3"/>
      <c r="I54" s="3"/>
    </row>
    <row r="55" spans="1:9" ht="15.75" thickBot="1" x14ac:dyDescent="0.3">
      <c r="A55" s="74" t="s">
        <v>52</v>
      </c>
      <c r="B55" s="74"/>
      <c r="C55" s="74"/>
      <c r="D55" s="74"/>
      <c r="E55" s="74"/>
      <c r="F55" s="74"/>
      <c r="G55" s="74"/>
      <c r="H55" s="74"/>
      <c r="I55" s="74"/>
    </row>
    <row r="56" spans="1:9" ht="6.75" customHeight="1" x14ac:dyDescent="0.25">
      <c r="A56" s="23"/>
      <c r="B56" s="23"/>
      <c r="C56" s="23"/>
      <c r="D56" s="23"/>
      <c r="E56" s="23"/>
      <c r="F56" s="23"/>
      <c r="G56" s="23"/>
      <c r="H56" s="23"/>
      <c r="I56" s="23"/>
    </row>
    <row r="57" spans="1:9" ht="21" customHeight="1" x14ac:dyDescent="0.3">
      <c r="A57" s="73" t="s">
        <v>45</v>
      </c>
      <c r="B57" s="73"/>
      <c r="C57" s="24" t="s">
        <v>53</v>
      </c>
      <c r="F57" s="25" t="s">
        <v>45</v>
      </c>
      <c r="G57" s="26" t="s">
        <v>53</v>
      </c>
    </row>
    <row r="58" spans="1:9" ht="21" customHeight="1" x14ac:dyDescent="0.3">
      <c r="A58" s="73" t="s">
        <v>46</v>
      </c>
      <c r="B58" s="73"/>
      <c r="C58" s="24" t="s">
        <v>53</v>
      </c>
      <c r="F58" s="25" t="s">
        <v>46</v>
      </c>
      <c r="G58" s="26" t="s">
        <v>53</v>
      </c>
    </row>
    <row r="59" spans="1:9" ht="21" customHeight="1" x14ac:dyDescent="0.3">
      <c r="A59" s="73" t="s">
        <v>47</v>
      </c>
      <c r="B59" s="73"/>
      <c r="C59" s="24"/>
      <c r="F59" s="25" t="s">
        <v>47</v>
      </c>
      <c r="G59" s="25"/>
    </row>
    <row r="60" spans="1:9" ht="21" customHeight="1" x14ac:dyDescent="0.3">
      <c r="A60" s="27" t="s">
        <v>48</v>
      </c>
      <c r="B60" s="27"/>
      <c r="C60" s="24"/>
      <c r="F60" s="27" t="s">
        <v>48</v>
      </c>
      <c r="G60" s="27"/>
    </row>
    <row r="61" spans="1:9" ht="21" customHeight="1" x14ac:dyDescent="0.3">
      <c r="A61" s="72" t="s">
        <v>49</v>
      </c>
      <c r="B61" s="72"/>
      <c r="C61" s="24"/>
      <c r="F61" s="72" t="s">
        <v>49</v>
      </c>
      <c r="G61" s="72"/>
    </row>
    <row r="62" spans="1:9" ht="21" customHeight="1" x14ac:dyDescent="0.3">
      <c r="A62" s="73" t="s">
        <v>50</v>
      </c>
      <c r="B62" s="73"/>
      <c r="C62" s="24" t="s">
        <v>53</v>
      </c>
      <c r="F62" s="25" t="s">
        <v>50</v>
      </c>
      <c r="G62" s="26" t="s">
        <v>53</v>
      </c>
    </row>
    <row r="63" spans="1:9" ht="21" customHeight="1" x14ac:dyDescent="0.3">
      <c r="A63" s="72" t="s">
        <v>51</v>
      </c>
      <c r="B63" s="72"/>
      <c r="C63" s="28"/>
      <c r="F63" s="27" t="s">
        <v>51</v>
      </c>
      <c r="G63" s="27"/>
    </row>
    <row r="83" spans="3:5" x14ac:dyDescent="0.25">
      <c r="C83" s="16"/>
      <c r="D83" s="16"/>
      <c r="E83" s="16"/>
    </row>
    <row r="84" spans="3:5" x14ac:dyDescent="0.25">
      <c r="C84" s="21"/>
      <c r="D84" s="21"/>
      <c r="E84" s="21"/>
    </row>
    <row r="85" spans="3:5" x14ac:dyDescent="0.25">
      <c r="C85" s="21"/>
      <c r="D85" s="21"/>
      <c r="E85" s="21"/>
    </row>
    <row r="87" spans="3:5" x14ac:dyDescent="0.25">
      <c r="C87" s="21"/>
      <c r="D87" s="21"/>
      <c r="E87" s="21"/>
    </row>
  </sheetData>
  <sheetProtection algorithmName="SHA-512" hashValue="W1yjXgz01NBVlVP77+EkSlk2A5L+tly1kVCf59EpslrnfyMGUvIdgQ4WBJ9BRZnNVFWEcI9l5+ny8OvRv9+BZw==" saltValue="X4PKQqnhIRjNV5E6aWs9+A==" spinCount="100000" sheet="1" objects="1" scenarios="1" selectLockedCells="1"/>
  <mergeCells count="70">
    <mergeCell ref="A53:I53"/>
    <mergeCell ref="C24:E24"/>
    <mergeCell ref="A50:I50"/>
    <mergeCell ref="A51:I51"/>
    <mergeCell ref="A52:I52"/>
    <mergeCell ref="F44:H44"/>
    <mergeCell ref="C47:E47"/>
    <mergeCell ref="F47:H47"/>
    <mergeCell ref="C48:G48"/>
    <mergeCell ref="C46:E46"/>
    <mergeCell ref="C49:G49"/>
    <mergeCell ref="C37:E37"/>
    <mergeCell ref="C38:E38"/>
    <mergeCell ref="C39:E39"/>
    <mergeCell ref="C40:E40"/>
    <mergeCell ref="C41:E41"/>
    <mergeCell ref="A61:B61"/>
    <mergeCell ref="F61:G61"/>
    <mergeCell ref="A62:B62"/>
    <mergeCell ref="A63:B63"/>
    <mergeCell ref="A55:I55"/>
    <mergeCell ref="A57:B57"/>
    <mergeCell ref="A58:B58"/>
    <mergeCell ref="A59:B59"/>
    <mergeCell ref="C44:E44"/>
    <mergeCell ref="C42:E42"/>
    <mergeCell ref="C43:E43"/>
    <mergeCell ref="C33:G33"/>
    <mergeCell ref="C34:E34"/>
    <mergeCell ref="C35:F35"/>
    <mergeCell ref="G35:H35"/>
    <mergeCell ref="C36:E36"/>
    <mergeCell ref="C16:E16"/>
    <mergeCell ref="G32:H32"/>
    <mergeCell ref="C31:E31"/>
    <mergeCell ref="C18:E18"/>
    <mergeCell ref="C19:E19"/>
    <mergeCell ref="C21:F21"/>
    <mergeCell ref="G21:I21"/>
    <mergeCell ref="C22:E22"/>
    <mergeCell ref="C25:E25"/>
    <mergeCell ref="C20:E20"/>
    <mergeCell ref="C28:E28"/>
    <mergeCell ref="C26:E26"/>
    <mergeCell ref="C27:E27"/>
    <mergeCell ref="C29:E29"/>
    <mergeCell ref="C30:E30"/>
    <mergeCell ref="C32:F32"/>
    <mergeCell ref="F12:I12"/>
    <mergeCell ref="F9:I9"/>
    <mergeCell ref="C13:E13"/>
    <mergeCell ref="C14:E14"/>
    <mergeCell ref="C15:E15"/>
    <mergeCell ref="F15:I15"/>
    <mergeCell ref="C7:E7"/>
    <mergeCell ref="F23:I23"/>
    <mergeCell ref="F19:I19"/>
    <mergeCell ref="C23:E23"/>
    <mergeCell ref="A1:H1"/>
    <mergeCell ref="A3:I3"/>
    <mergeCell ref="A5:E5"/>
    <mergeCell ref="C6:E6"/>
    <mergeCell ref="F6:I6"/>
    <mergeCell ref="C17:E17"/>
    <mergeCell ref="F17:I17"/>
    <mergeCell ref="C8:E8"/>
    <mergeCell ref="C9:E9"/>
    <mergeCell ref="C10:E10"/>
    <mergeCell ref="C11:E11"/>
    <mergeCell ref="C12:E12"/>
  </mergeCells>
  <pageMargins left="0.5" right="0.5" top="0.5" bottom="0.5" header="0" footer="0.3"/>
  <pageSetup scale="73" orientation="portrait" r:id="rId1"/>
  <headerFooter>
    <oddFooter xml:space="preserve">&amp;L&amp;F&amp;Reff 08/01/2019 </oddFooter>
  </headerFooter>
  <rowBreaks count="2" manualBreakCount="2">
    <brk id="63" max="8" man="1"/>
    <brk id="78" max="8" man="1"/>
  </rowBreaks>
  <ignoredErrors>
    <ignoredError sqref="I26 I39 I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87"/>
  <sheetViews>
    <sheetView tabSelected="1" view="pageBreakPreview" zoomScaleNormal="100" zoomScaleSheetLayoutView="100" workbookViewId="0">
      <selection activeCell="F13" sqref="F13"/>
    </sheetView>
  </sheetViews>
  <sheetFormatPr defaultRowHeight="15" x14ac:dyDescent="0.25"/>
  <cols>
    <col min="1" max="1" width="6.5703125" customWidth="1"/>
    <col min="2" max="2" width="6.5703125" style="1" customWidth="1"/>
    <col min="3" max="3" width="13.140625" style="1" customWidth="1"/>
    <col min="4" max="4" width="16.140625" style="1" customWidth="1"/>
    <col min="5" max="5" width="30.85546875" style="1" customWidth="1"/>
    <col min="6" max="6" width="14.5703125" style="1" customWidth="1"/>
    <col min="7" max="9" width="13.140625" style="1" customWidth="1"/>
  </cols>
  <sheetData>
    <row r="1" spans="1:9" ht="19.5" customHeight="1" x14ac:dyDescent="0.25">
      <c r="A1" s="59" t="s">
        <v>37</v>
      </c>
      <c r="B1" s="59"/>
      <c r="C1" s="59"/>
      <c r="D1" s="59"/>
      <c r="E1" s="59"/>
      <c r="F1" s="59"/>
      <c r="G1" s="59"/>
      <c r="H1" s="60"/>
      <c r="I1" s="19"/>
    </row>
    <row r="2" spans="1:9" x14ac:dyDescent="0.25">
      <c r="A2" s="2" t="s">
        <v>54</v>
      </c>
    </row>
    <row r="3" spans="1:9" ht="40.5" customHeight="1" x14ac:dyDescent="0.25">
      <c r="A3" s="61" t="s">
        <v>101</v>
      </c>
      <c r="B3" s="61"/>
      <c r="C3" s="61"/>
      <c r="D3" s="61"/>
      <c r="E3" s="61"/>
      <c r="F3" s="61"/>
      <c r="G3" s="61"/>
      <c r="H3" s="61"/>
      <c r="I3" s="61"/>
    </row>
    <row r="4" spans="1:9" ht="4.5" customHeight="1" x14ac:dyDescent="0.25"/>
    <row r="5" spans="1:9" ht="15" customHeight="1" x14ac:dyDescent="0.25">
      <c r="A5" s="62" t="s">
        <v>0</v>
      </c>
      <c r="B5" s="63"/>
      <c r="C5" s="63"/>
      <c r="D5" s="63"/>
      <c r="E5" s="64"/>
      <c r="F5" s="4" t="s">
        <v>20</v>
      </c>
      <c r="G5" s="4" t="s">
        <v>1</v>
      </c>
      <c r="H5" s="4" t="s">
        <v>2</v>
      </c>
      <c r="I5" s="4" t="s">
        <v>3</v>
      </c>
    </row>
    <row r="6" spans="1:9" ht="15" customHeight="1" x14ac:dyDescent="0.25">
      <c r="A6" s="5" t="s">
        <v>19</v>
      </c>
      <c r="B6" s="4" t="s">
        <v>39</v>
      </c>
      <c r="C6" s="56" t="s">
        <v>58</v>
      </c>
      <c r="D6" s="57"/>
      <c r="E6" s="58"/>
      <c r="F6" s="65"/>
      <c r="G6" s="65"/>
      <c r="H6" s="65"/>
      <c r="I6" s="65"/>
    </row>
    <row r="7" spans="1:9" ht="15" customHeight="1" x14ac:dyDescent="0.25">
      <c r="A7" s="17"/>
      <c r="B7" s="4" t="s">
        <v>4</v>
      </c>
      <c r="C7" s="52" t="s">
        <v>61</v>
      </c>
      <c r="D7" s="53"/>
      <c r="E7" s="54"/>
      <c r="F7" s="18"/>
      <c r="G7" s="7">
        <f>IF(A7="X",225,IF(A8="x", 225,0))</f>
        <v>0</v>
      </c>
      <c r="H7" s="7">
        <f>IF(A7="x",ROUNDUP(F7,-2)*0.075,0)</f>
        <v>0</v>
      </c>
      <c r="I7" s="7">
        <f>G7+H7</f>
        <v>0</v>
      </c>
    </row>
    <row r="8" spans="1:9" ht="15" customHeight="1" x14ac:dyDescent="0.25">
      <c r="A8" s="17"/>
      <c r="B8" s="4" t="s">
        <v>5</v>
      </c>
      <c r="C8" s="52" t="s">
        <v>62</v>
      </c>
      <c r="D8" s="53"/>
      <c r="E8" s="54"/>
      <c r="F8" s="18"/>
      <c r="G8" s="8"/>
      <c r="H8" s="7">
        <f>IF(A8="x",ROUNDUP(F8,-2)*0.075,0)</f>
        <v>0</v>
      </c>
      <c r="I8" s="7">
        <f>G8+H8</f>
        <v>0</v>
      </c>
    </row>
    <row r="9" spans="1:9" ht="15" customHeight="1" x14ac:dyDescent="0.25">
      <c r="A9" s="35"/>
      <c r="B9" s="4"/>
      <c r="C9" s="56" t="s">
        <v>57</v>
      </c>
      <c r="D9" s="57"/>
      <c r="E9" s="58"/>
      <c r="F9" s="55"/>
      <c r="G9" s="55"/>
      <c r="H9" s="55"/>
      <c r="I9" s="55"/>
    </row>
    <row r="10" spans="1:9" ht="15" customHeight="1" x14ac:dyDescent="0.25">
      <c r="A10" s="17"/>
      <c r="B10" s="4" t="s">
        <v>6</v>
      </c>
      <c r="C10" s="52" t="s">
        <v>70</v>
      </c>
      <c r="D10" s="53"/>
      <c r="E10" s="54"/>
      <c r="F10" s="18"/>
      <c r="G10" s="7">
        <f>IF(A10="X",225,IF(A11="x", 225,0))</f>
        <v>0</v>
      </c>
      <c r="H10" s="7">
        <f>IF(A10="x",ROUNDUP(F10,-2)*0.05,0)</f>
        <v>0</v>
      </c>
      <c r="I10" s="7">
        <f>G10+H10</f>
        <v>0</v>
      </c>
    </row>
    <row r="11" spans="1:9" ht="15" customHeight="1" x14ac:dyDescent="0.25">
      <c r="A11" s="17"/>
      <c r="B11" s="4" t="s">
        <v>7</v>
      </c>
      <c r="C11" s="52" t="s">
        <v>71</v>
      </c>
      <c r="D11" s="53"/>
      <c r="E11" s="54"/>
      <c r="F11" s="18"/>
      <c r="G11" s="8"/>
      <c r="H11" s="7">
        <f>IF(A11="x",ROUNDUP(F11,-2)*0.05,0)</f>
        <v>0</v>
      </c>
      <c r="I11" s="7">
        <f>G11+H11</f>
        <v>0</v>
      </c>
    </row>
    <row r="12" spans="1:9" ht="15" customHeight="1" x14ac:dyDescent="0.25">
      <c r="A12" s="6"/>
      <c r="B12" s="10"/>
      <c r="C12" s="56" t="s">
        <v>35</v>
      </c>
      <c r="D12" s="57"/>
      <c r="E12" s="58"/>
      <c r="F12" s="55"/>
      <c r="G12" s="55"/>
      <c r="H12" s="55"/>
      <c r="I12" s="55"/>
    </row>
    <row r="13" spans="1:9" ht="15" customHeight="1" x14ac:dyDescent="0.25">
      <c r="A13" s="17"/>
      <c r="B13" s="4" t="s">
        <v>8</v>
      </c>
      <c r="C13" s="52" t="s">
        <v>70</v>
      </c>
      <c r="D13" s="53"/>
      <c r="E13" s="54"/>
      <c r="F13" s="18"/>
      <c r="G13" s="7">
        <f>IF(A13="X",225,IF(A14="x", 225,0))</f>
        <v>0</v>
      </c>
      <c r="H13" s="7">
        <f>IF(A13="x",ROUNDUP(F13,-2)*0.05,0)</f>
        <v>0</v>
      </c>
      <c r="I13" s="7">
        <f>G13+H13</f>
        <v>0</v>
      </c>
    </row>
    <row r="14" spans="1:9" ht="15" customHeight="1" x14ac:dyDescent="0.25">
      <c r="A14" s="17"/>
      <c r="B14" s="4" t="s">
        <v>9</v>
      </c>
      <c r="C14" s="52" t="s">
        <v>71</v>
      </c>
      <c r="D14" s="53"/>
      <c r="E14" s="54"/>
      <c r="F14" s="18"/>
      <c r="G14" s="8"/>
      <c r="H14" s="7">
        <f>IF(A14="x",ROUNDUP(F14,-2)*0.05,0)</f>
        <v>0</v>
      </c>
      <c r="I14" s="7">
        <f>G14+H14</f>
        <v>0</v>
      </c>
    </row>
    <row r="15" spans="1:9" ht="15" customHeight="1" x14ac:dyDescent="0.25">
      <c r="A15" s="6"/>
      <c r="B15" s="10"/>
      <c r="C15" s="56" t="s">
        <v>33</v>
      </c>
      <c r="D15" s="57"/>
      <c r="E15" s="58"/>
      <c r="F15" s="55"/>
      <c r="G15" s="55"/>
      <c r="H15" s="55"/>
      <c r="I15" s="55"/>
    </row>
    <row r="16" spans="1:9" ht="15" customHeight="1" x14ac:dyDescent="0.25">
      <c r="A16" s="17"/>
      <c r="B16" s="4" t="s">
        <v>10</v>
      </c>
      <c r="C16" s="52" t="s">
        <v>72</v>
      </c>
      <c r="D16" s="53"/>
      <c r="E16" s="54"/>
      <c r="F16" s="18"/>
      <c r="G16" s="7">
        <f>IF(A16="X",225,0)</f>
        <v>0</v>
      </c>
      <c r="H16" s="7">
        <f>IF(A16="x",ROUNDUP(F16,-2)*0.05,0)</f>
        <v>0</v>
      </c>
      <c r="I16" s="7">
        <f>G16+H16</f>
        <v>0</v>
      </c>
    </row>
    <row r="17" spans="1:9" ht="15" customHeight="1" x14ac:dyDescent="0.25">
      <c r="A17" s="6"/>
      <c r="B17" s="10"/>
      <c r="C17" s="56" t="s">
        <v>34</v>
      </c>
      <c r="D17" s="57"/>
      <c r="E17" s="58"/>
      <c r="F17" s="55"/>
      <c r="G17" s="55"/>
      <c r="H17" s="55"/>
      <c r="I17" s="55"/>
    </row>
    <row r="18" spans="1:9" ht="15" customHeight="1" x14ac:dyDescent="0.25">
      <c r="A18" s="17"/>
      <c r="B18" s="4" t="s">
        <v>67</v>
      </c>
      <c r="C18" s="52" t="s">
        <v>77</v>
      </c>
      <c r="D18" s="53"/>
      <c r="E18" s="54"/>
      <c r="F18" s="18"/>
      <c r="G18" s="7">
        <f>IF(A18="X",225,0)</f>
        <v>0</v>
      </c>
      <c r="H18" s="7">
        <f>IF(A18="x",ROUNDUP(F18,-2)*0.03,0)</f>
        <v>0</v>
      </c>
      <c r="I18" s="7">
        <f>G18+H18</f>
        <v>0</v>
      </c>
    </row>
    <row r="19" spans="1:9" ht="15" customHeight="1" x14ac:dyDescent="0.25">
      <c r="A19" s="44"/>
      <c r="B19" s="4"/>
      <c r="C19" s="56" t="s">
        <v>59</v>
      </c>
      <c r="D19" s="57"/>
      <c r="E19" s="58"/>
      <c r="F19" s="55"/>
      <c r="G19" s="55"/>
      <c r="H19" s="55"/>
      <c r="I19" s="55"/>
    </row>
    <row r="20" spans="1:9" ht="15" customHeight="1" x14ac:dyDescent="0.25">
      <c r="A20" s="17"/>
      <c r="B20" s="4" t="s">
        <v>27</v>
      </c>
      <c r="C20" s="52" t="s">
        <v>73</v>
      </c>
      <c r="D20" s="53"/>
      <c r="E20" s="54"/>
      <c r="F20" s="33"/>
      <c r="G20" s="7">
        <f>IF(A20="X",225,0)</f>
        <v>0</v>
      </c>
      <c r="H20" s="7">
        <f>IF(A20="x",F20*50,0)</f>
        <v>0</v>
      </c>
      <c r="I20" s="7">
        <f>G20+H20</f>
        <v>0</v>
      </c>
    </row>
    <row r="21" spans="1:9" ht="15" customHeight="1" x14ac:dyDescent="0.25">
      <c r="A21" s="6"/>
      <c r="B21" s="10"/>
      <c r="C21" s="56" t="s">
        <v>11</v>
      </c>
      <c r="D21" s="57"/>
      <c r="E21" s="57"/>
      <c r="F21" s="58"/>
      <c r="G21" s="68"/>
      <c r="H21" s="69"/>
      <c r="I21" s="70"/>
    </row>
    <row r="22" spans="1:9" ht="15" customHeight="1" x14ac:dyDescent="0.25">
      <c r="A22" s="17"/>
      <c r="B22" s="4">
        <v>7</v>
      </c>
      <c r="C22" s="52" t="s">
        <v>80</v>
      </c>
      <c r="D22" s="53"/>
      <c r="E22" s="54"/>
      <c r="F22" s="11" t="s">
        <v>12</v>
      </c>
      <c r="G22" s="18"/>
      <c r="H22" s="9"/>
      <c r="I22" s="7">
        <f>IF(A22="x",G22*175,0)</f>
        <v>0</v>
      </c>
    </row>
    <row r="23" spans="1:9" ht="15" customHeight="1" x14ac:dyDescent="0.25">
      <c r="A23" s="42"/>
      <c r="B23" s="4"/>
      <c r="C23" s="56" t="s">
        <v>131</v>
      </c>
      <c r="D23" s="57"/>
      <c r="E23" s="58"/>
      <c r="F23" s="55"/>
      <c r="G23" s="55"/>
      <c r="H23" s="55"/>
      <c r="I23" s="55"/>
    </row>
    <row r="24" spans="1:9" ht="15" customHeight="1" x14ac:dyDescent="0.25">
      <c r="A24" s="17"/>
      <c r="B24" s="4">
        <v>8</v>
      </c>
      <c r="C24" s="52" t="s">
        <v>135</v>
      </c>
      <c r="D24" s="57"/>
      <c r="E24" s="58"/>
      <c r="F24" s="18"/>
      <c r="G24" s="7">
        <f>IF(A24="X",225,0)</f>
        <v>0</v>
      </c>
      <c r="H24" s="7">
        <f>IF(A24="x",ROUNDUP(F24,-2)*0.05,0)</f>
        <v>0</v>
      </c>
      <c r="I24" s="7">
        <f>G24+H24</f>
        <v>0</v>
      </c>
    </row>
    <row r="25" spans="1:9" ht="15" customHeight="1" x14ac:dyDescent="0.25">
      <c r="A25" s="17"/>
      <c r="B25" s="4">
        <v>1</v>
      </c>
      <c r="C25" s="56" t="s">
        <v>87</v>
      </c>
      <c r="D25" s="57"/>
      <c r="E25" s="58"/>
      <c r="F25" s="11" t="s">
        <v>13</v>
      </c>
      <c r="G25" s="18"/>
      <c r="H25" s="9"/>
      <c r="I25" s="7">
        <f>IF(A25="x",G25*125,0)</f>
        <v>0</v>
      </c>
    </row>
    <row r="26" spans="1:9" ht="15" customHeight="1" x14ac:dyDescent="0.25">
      <c r="A26" s="17"/>
      <c r="B26" s="4" t="s">
        <v>113</v>
      </c>
      <c r="C26" s="52" t="s">
        <v>89</v>
      </c>
      <c r="D26" s="53"/>
      <c r="E26" s="54"/>
      <c r="F26" s="11" t="s">
        <v>40</v>
      </c>
      <c r="G26" s="18"/>
      <c r="H26" s="12"/>
      <c r="I26" s="7">
        <f>IF(A26="x",50,0)</f>
        <v>0</v>
      </c>
    </row>
    <row r="27" spans="1:9" ht="15" customHeight="1" x14ac:dyDescent="0.25">
      <c r="A27" s="17"/>
      <c r="B27" s="4">
        <v>10</v>
      </c>
      <c r="C27" s="56" t="s">
        <v>88</v>
      </c>
      <c r="D27" s="57"/>
      <c r="E27" s="58"/>
      <c r="F27" s="11" t="s">
        <v>13</v>
      </c>
      <c r="G27" s="18"/>
      <c r="H27" s="9"/>
      <c r="I27" s="7">
        <f>IF(A27="x",G27*125,0)</f>
        <v>0</v>
      </c>
    </row>
    <row r="28" spans="1:9" ht="15" customHeight="1" x14ac:dyDescent="0.25">
      <c r="A28" s="17"/>
      <c r="B28" s="4">
        <v>11</v>
      </c>
      <c r="C28" s="56" t="s">
        <v>133</v>
      </c>
      <c r="D28" s="57"/>
      <c r="E28" s="58"/>
      <c r="F28" s="43"/>
      <c r="G28" s="12"/>
      <c r="H28" s="12"/>
      <c r="I28" s="7">
        <f>IF(A28="x",325,0)</f>
        <v>0</v>
      </c>
    </row>
    <row r="29" spans="1:9" ht="15" customHeight="1" x14ac:dyDescent="0.25">
      <c r="A29" s="17"/>
      <c r="B29" s="4" t="s">
        <v>116</v>
      </c>
      <c r="C29" s="56" t="s">
        <v>69</v>
      </c>
      <c r="D29" s="57"/>
      <c r="E29" s="58"/>
      <c r="F29" s="11" t="s">
        <v>14</v>
      </c>
      <c r="G29" s="18"/>
      <c r="H29" s="9"/>
      <c r="I29" s="7">
        <f>IF(A29="x",G29*200,0)</f>
        <v>0</v>
      </c>
    </row>
    <row r="30" spans="1:9" ht="15" customHeight="1" x14ac:dyDescent="0.25">
      <c r="A30" s="17"/>
      <c r="B30" s="4" t="s">
        <v>117</v>
      </c>
      <c r="C30" s="52" t="s">
        <v>82</v>
      </c>
      <c r="D30" s="53"/>
      <c r="E30" s="54"/>
      <c r="F30" s="11" t="s">
        <v>22</v>
      </c>
      <c r="G30" s="18"/>
      <c r="H30" s="9"/>
      <c r="I30" s="7">
        <f>IF(A30="x",G30*200,0)</f>
        <v>0</v>
      </c>
    </row>
    <row r="31" spans="1:9" ht="15" customHeight="1" x14ac:dyDescent="0.25">
      <c r="A31" s="17"/>
      <c r="B31" s="4" t="s">
        <v>118</v>
      </c>
      <c r="C31" s="52" t="s">
        <v>81</v>
      </c>
      <c r="D31" s="53"/>
      <c r="E31" s="54"/>
      <c r="F31" s="11" t="s">
        <v>22</v>
      </c>
      <c r="G31" s="18"/>
      <c r="H31" s="9"/>
      <c r="I31" s="7">
        <f>IF(A31="x",G31*125,0)</f>
        <v>0</v>
      </c>
    </row>
    <row r="32" spans="1:9" ht="15" customHeight="1" x14ac:dyDescent="0.25">
      <c r="A32" s="17"/>
      <c r="B32" s="4">
        <v>13</v>
      </c>
      <c r="C32" s="71" t="s">
        <v>60</v>
      </c>
      <c r="D32" s="71"/>
      <c r="E32" s="71"/>
      <c r="F32" s="71"/>
      <c r="G32" s="66"/>
      <c r="H32" s="67"/>
      <c r="I32" s="7">
        <f>IF(A32="x",200,0)</f>
        <v>0</v>
      </c>
    </row>
    <row r="33" spans="1:9" ht="15" customHeight="1" x14ac:dyDescent="0.25">
      <c r="A33" s="17"/>
      <c r="B33" s="4">
        <v>14</v>
      </c>
      <c r="C33" s="71" t="s">
        <v>84</v>
      </c>
      <c r="D33" s="71"/>
      <c r="E33" s="71"/>
      <c r="F33" s="71"/>
      <c r="G33" s="71"/>
      <c r="H33" s="12"/>
      <c r="I33" s="7">
        <f>IF(A33="x",275,0)</f>
        <v>0</v>
      </c>
    </row>
    <row r="34" spans="1:9" ht="15" customHeight="1" x14ac:dyDescent="0.25">
      <c r="A34" s="17"/>
      <c r="B34" s="4">
        <v>15</v>
      </c>
      <c r="C34" s="56" t="s">
        <v>85</v>
      </c>
      <c r="D34" s="57"/>
      <c r="E34" s="58"/>
      <c r="F34" s="11" t="s">
        <v>15</v>
      </c>
      <c r="G34" s="18"/>
      <c r="H34" s="9"/>
      <c r="I34" s="7">
        <f>IF(A34="x",G34*150,0)</f>
        <v>0</v>
      </c>
    </row>
    <row r="35" spans="1:9" ht="15" customHeight="1" x14ac:dyDescent="0.25">
      <c r="A35" s="17"/>
      <c r="B35" s="4">
        <v>16</v>
      </c>
      <c r="C35" s="71" t="s">
        <v>63</v>
      </c>
      <c r="D35" s="71"/>
      <c r="E35" s="71"/>
      <c r="F35" s="71"/>
      <c r="G35" s="66"/>
      <c r="H35" s="67"/>
      <c r="I35" s="7">
        <f>IF(A35="x",200,0)</f>
        <v>0</v>
      </c>
    </row>
    <row r="36" spans="1:9" ht="15" customHeight="1" x14ac:dyDescent="0.25">
      <c r="A36" s="17"/>
      <c r="B36" s="4">
        <v>17</v>
      </c>
      <c r="C36" s="52" t="s">
        <v>111</v>
      </c>
      <c r="D36" s="57"/>
      <c r="E36" s="58"/>
      <c r="F36" s="45"/>
      <c r="G36" s="45"/>
      <c r="H36" s="45"/>
      <c r="I36" s="7">
        <f>IF(A36="x",100,0)</f>
        <v>0</v>
      </c>
    </row>
    <row r="37" spans="1:9" ht="15" customHeight="1" x14ac:dyDescent="0.25">
      <c r="A37" s="17"/>
      <c r="B37" s="4" t="s">
        <v>114</v>
      </c>
      <c r="C37" s="52" t="s">
        <v>65</v>
      </c>
      <c r="D37" s="53"/>
      <c r="E37" s="54"/>
      <c r="F37" s="11" t="s">
        <v>29</v>
      </c>
      <c r="G37" s="18"/>
      <c r="H37" s="12"/>
      <c r="I37" s="7">
        <f>IF(A37="x",G37*175,0)</f>
        <v>0</v>
      </c>
    </row>
    <row r="38" spans="1:9" ht="15" customHeight="1" x14ac:dyDescent="0.25">
      <c r="A38" s="17"/>
      <c r="B38" s="4" t="s">
        <v>119</v>
      </c>
      <c r="C38" s="52" t="s">
        <v>86</v>
      </c>
      <c r="D38" s="53"/>
      <c r="E38" s="54"/>
      <c r="F38" s="13" t="s">
        <v>30</v>
      </c>
      <c r="G38" s="18"/>
      <c r="H38" s="12"/>
      <c r="I38" s="7">
        <f>IF(A38="x",G38*125,0)</f>
        <v>0</v>
      </c>
    </row>
    <row r="39" spans="1:9" ht="15" customHeight="1" x14ac:dyDescent="0.25">
      <c r="A39" s="17"/>
      <c r="B39" s="4" t="s">
        <v>120</v>
      </c>
      <c r="C39" s="52" t="s">
        <v>66</v>
      </c>
      <c r="D39" s="53"/>
      <c r="E39" s="54"/>
      <c r="F39" s="13" t="s">
        <v>31</v>
      </c>
      <c r="G39" s="18"/>
      <c r="H39" s="12"/>
      <c r="I39" s="7">
        <f>IF(A39="x",G39*200,0)</f>
        <v>0</v>
      </c>
    </row>
    <row r="40" spans="1:9" ht="15" customHeight="1" x14ac:dyDescent="0.25">
      <c r="A40" s="17"/>
      <c r="B40" s="4" t="s">
        <v>121</v>
      </c>
      <c r="C40" s="52" t="s">
        <v>25</v>
      </c>
      <c r="D40" s="53"/>
      <c r="E40" s="54"/>
      <c r="F40" s="13" t="s">
        <v>32</v>
      </c>
      <c r="G40" s="20"/>
      <c r="H40" s="12"/>
      <c r="I40" s="7">
        <f>IF(A40="x",G40*100,0)</f>
        <v>0</v>
      </c>
    </row>
    <row r="41" spans="1:9" ht="15" customHeight="1" x14ac:dyDescent="0.25">
      <c r="A41" s="17"/>
      <c r="B41" s="4" t="s">
        <v>122</v>
      </c>
      <c r="C41" s="52" t="s">
        <v>26</v>
      </c>
      <c r="D41" s="53"/>
      <c r="E41" s="54"/>
      <c r="F41" s="13" t="s">
        <v>32</v>
      </c>
      <c r="G41" s="20"/>
      <c r="H41" s="12"/>
      <c r="I41" s="7">
        <f>IF(A41="x",G41*100,0)</f>
        <v>0</v>
      </c>
    </row>
    <row r="42" spans="1:9" ht="15" customHeight="1" x14ac:dyDescent="0.25">
      <c r="A42" s="17"/>
      <c r="B42" s="4" t="s">
        <v>123</v>
      </c>
      <c r="C42" s="81" t="s">
        <v>83</v>
      </c>
      <c r="D42" s="82"/>
      <c r="E42" s="83"/>
      <c r="F42" s="36"/>
      <c r="G42" s="12"/>
      <c r="H42" s="12"/>
      <c r="I42" s="7">
        <f>IF(A42="x",25,0)</f>
        <v>0</v>
      </c>
    </row>
    <row r="43" spans="1:9" ht="15" customHeight="1" x14ac:dyDescent="0.25">
      <c r="A43" s="17"/>
      <c r="B43" s="4" t="s">
        <v>124</v>
      </c>
      <c r="C43" s="81" t="s">
        <v>98</v>
      </c>
      <c r="D43" s="82"/>
      <c r="E43" s="83"/>
      <c r="F43" s="13" t="s">
        <v>97</v>
      </c>
      <c r="G43" s="20"/>
      <c r="H43" s="12"/>
      <c r="I43" s="7">
        <f>IF(A43="x",G43*100,0)</f>
        <v>0</v>
      </c>
    </row>
    <row r="44" spans="1:9" ht="15" customHeight="1" x14ac:dyDescent="0.25">
      <c r="A44" s="6"/>
      <c r="B44" s="4">
        <v>19</v>
      </c>
      <c r="C44" s="56" t="s">
        <v>16</v>
      </c>
      <c r="D44" s="57"/>
      <c r="E44" s="58"/>
      <c r="F44" s="55"/>
      <c r="G44" s="55"/>
      <c r="H44" s="55"/>
      <c r="I44" s="7">
        <f>SUM(I7:I43)</f>
        <v>0</v>
      </c>
    </row>
    <row r="45" spans="1:9" ht="15" customHeight="1" x14ac:dyDescent="0.25">
      <c r="A45" s="17"/>
      <c r="B45" s="4" t="s">
        <v>125</v>
      </c>
      <c r="C45" s="39" t="s">
        <v>100</v>
      </c>
      <c r="D45" s="37"/>
      <c r="E45" s="38"/>
      <c r="F45" s="36"/>
      <c r="G45" s="36"/>
      <c r="H45" s="36"/>
      <c r="I45" s="7">
        <f>IF(A45="x",-0.15*I44,0)</f>
        <v>0</v>
      </c>
    </row>
    <row r="46" spans="1:9" ht="15" customHeight="1" x14ac:dyDescent="0.25">
      <c r="A46" s="41"/>
      <c r="B46" s="4">
        <v>20</v>
      </c>
      <c r="C46" s="56" t="s">
        <v>16</v>
      </c>
      <c r="D46" s="57"/>
      <c r="E46" s="58"/>
      <c r="F46" s="36"/>
      <c r="G46" s="36"/>
      <c r="H46" s="36"/>
      <c r="I46" s="7">
        <f>SUM(I44:I45)</f>
        <v>0</v>
      </c>
    </row>
    <row r="47" spans="1:9" ht="15" customHeight="1" x14ac:dyDescent="0.25">
      <c r="A47" s="6"/>
      <c r="B47" s="4">
        <v>21</v>
      </c>
      <c r="C47" s="56" t="s">
        <v>17</v>
      </c>
      <c r="D47" s="57"/>
      <c r="E47" s="58"/>
      <c r="F47" s="55"/>
      <c r="G47" s="55"/>
      <c r="H47" s="55"/>
      <c r="I47" s="7">
        <f>0.03*I46</f>
        <v>0</v>
      </c>
    </row>
    <row r="48" spans="1:9" ht="15" customHeight="1" x14ac:dyDescent="0.25">
      <c r="A48" s="6"/>
      <c r="B48" s="4">
        <v>22</v>
      </c>
      <c r="C48" s="77" t="s">
        <v>18</v>
      </c>
      <c r="D48" s="77"/>
      <c r="E48" s="77"/>
      <c r="F48" s="77"/>
      <c r="G48" s="77"/>
      <c r="H48" s="12"/>
      <c r="I48" s="14">
        <f>I46+I47</f>
        <v>0</v>
      </c>
    </row>
    <row r="49" spans="1:9" ht="15" customHeight="1" x14ac:dyDescent="0.3">
      <c r="A49" s="17"/>
      <c r="B49" s="4">
        <v>23</v>
      </c>
      <c r="C49" s="78" t="s">
        <v>110</v>
      </c>
      <c r="D49" s="79"/>
      <c r="E49" s="79"/>
      <c r="F49" s="79"/>
      <c r="G49" s="80"/>
      <c r="H49" s="12"/>
      <c r="I49" s="14">
        <f>IF(A49="x",I48*2,0)</f>
        <v>0</v>
      </c>
    </row>
    <row r="50" spans="1:9" ht="15" customHeight="1" x14ac:dyDescent="0.25">
      <c r="A50" s="84" t="s">
        <v>38</v>
      </c>
      <c r="B50" s="84"/>
      <c r="C50" s="84"/>
      <c r="D50" s="84"/>
      <c r="E50" s="84"/>
      <c r="F50" s="84"/>
      <c r="G50" s="84"/>
      <c r="H50" s="84"/>
      <c r="I50" s="84"/>
    </row>
    <row r="51" spans="1:9" ht="38.25" customHeight="1" x14ac:dyDescent="0.25">
      <c r="A51" s="75" t="s">
        <v>140</v>
      </c>
      <c r="B51" s="75"/>
      <c r="C51" s="75"/>
      <c r="D51" s="75"/>
      <c r="E51" s="75"/>
      <c r="F51" s="75"/>
      <c r="G51" s="75"/>
      <c r="H51" s="75"/>
      <c r="I51" s="75"/>
    </row>
    <row r="52" spans="1:9" ht="15" customHeight="1" x14ac:dyDescent="0.25">
      <c r="A52" s="75" t="s">
        <v>138</v>
      </c>
      <c r="B52" s="75"/>
      <c r="C52" s="75"/>
      <c r="D52" s="75"/>
      <c r="E52" s="75"/>
      <c r="F52" s="75"/>
      <c r="G52" s="75"/>
      <c r="H52" s="75"/>
      <c r="I52" s="75"/>
    </row>
    <row r="53" spans="1:9" ht="13.5" customHeight="1" x14ac:dyDescent="0.25">
      <c r="A53" s="75" t="s">
        <v>90</v>
      </c>
      <c r="B53" s="75"/>
      <c r="C53" s="75"/>
      <c r="D53" s="75"/>
      <c r="E53" s="75"/>
      <c r="F53" s="75"/>
      <c r="G53" s="75"/>
      <c r="H53" s="75"/>
      <c r="I53" s="75"/>
    </row>
    <row r="54" spans="1:9" ht="6.75" customHeight="1" x14ac:dyDescent="0.25">
      <c r="B54" s="3"/>
      <c r="C54" s="3"/>
      <c r="D54" s="3"/>
      <c r="E54" s="3"/>
      <c r="F54" s="3"/>
      <c r="G54" s="3"/>
      <c r="H54" s="3"/>
      <c r="I54" s="3"/>
    </row>
    <row r="55" spans="1:9" ht="15" customHeight="1" thickBot="1" x14ac:dyDescent="0.3">
      <c r="A55" s="74" t="s">
        <v>52</v>
      </c>
      <c r="B55" s="74"/>
      <c r="C55" s="74"/>
      <c r="D55" s="74"/>
      <c r="E55" s="74"/>
      <c r="F55" s="74"/>
      <c r="G55" s="74"/>
      <c r="H55" s="74"/>
      <c r="I55" s="74"/>
    </row>
    <row r="56" spans="1:9" ht="6.75" customHeight="1" x14ac:dyDescent="0.25">
      <c r="A56" s="23"/>
      <c r="B56" s="23"/>
      <c r="C56" s="23"/>
      <c r="D56" s="23"/>
      <c r="E56" s="23"/>
      <c r="F56" s="23"/>
      <c r="G56" s="23"/>
      <c r="H56" s="23"/>
      <c r="I56" s="23"/>
    </row>
    <row r="57" spans="1:9" ht="21" customHeight="1" x14ac:dyDescent="0.3">
      <c r="A57" s="73" t="s">
        <v>45</v>
      </c>
      <c r="B57" s="73"/>
      <c r="C57" s="24" t="s">
        <v>53</v>
      </c>
      <c r="F57" s="25" t="s">
        <v>45</v>
      </c>
      <c r="G57" s="26" t="s">
        <v>53</v>
      </c>
    </row>
    <row r="58" spans="1:9" ht="21" customHeight="1" x14ac:dyDescent="0.3">
      <c r="A58" s="73" t="s">
        <v>46</v>
      </c>
      <c r="B58" s="73"/>
      <c r="C58" s="24" t="s">
        <v>53</v>
      </c>
      <c r="F58" s="25" t="s">
        <v>46</v>
      </c>
      <c r="G58" s="26" t="s">
        <v>53</v>
      </c>
    </row>
    <row r="59" spans="1:9" ht="21" customHeight="1" x14ac:dyDescent="0.3">
      <c r="A59" s="73" t="s">
        <v>47</v>
      </c>
      <c r="B59" s="73"/>
      <c r="C59" s="24"/>
      <c r="F59" s="25" t="s">
        <v>47</v>
      </c>
      <c r="G59" s="25"/>
    </row>
    <row r="60" spans="1:9" ht="21" customHeight="1" x14ac:dyDescent="0.3">
      <c r="A60" s="27" t="s">
        <v>48</v>
      </c>
      <c r="B60" s="27"/>
      <c r="C60" s="24"/>
      <c r="F60" s="27" t="s">
        <v>48</v>
      </c>
      <c r="G60" s="27"/>
    </row>
    <row r="61" spans="1:9" ht="21" customHeight="1" x14ac:dyDescent="0.3">
      <c r="A61" s="72" t="s">
        <v>49</v>
      </c>
      <c r="B61" s="72"/>
      <c r="C61" s="24"/>
      <c r="F61" s="72" t="s">
        <v>49</v>
      </c>
      <c r="G61" s="72"/>
    </row>
    <row r="62" spans="1:9" ht="21" customHeight="1" x14ac:dyDescent="0.3">
      <c r="A62" s="73" t="s">
        <v>50</v>
      </c>
      <c r="B62" s="73"/>
      <c r="C62" s="24" t="s">
        <v>53</v>
      </c>
      <c r="F62" s="25" t="s">
        <v>50</v>
      </c>
      <c r="G62" s="26" t="s">
        <v>53</v>
      </c>
    </row>
    <row r="63" spans="1:9" ht="16.5" x14ac:dyDescent="0.3">
      <c r="A63" s="72" t="s">
        <v>51</v>
      </c>
      <c r="B63" s="72"/>
      <c r="C63" s="28"/>
      <c r="F63" s="27" t="s">
        <v>51</v>
      </c>
      <c r="G63" s="27"/>
    </row>
    <row r="83" spans="3:5" x14ac:dyDescent="0.25">
      <c r="C83" s="16"/>
      <c r="D83" s="16"/>
      <c r="E83" s="16"/>
    </row>
    <row r="84" spans="3:5" x14ac:dyDescent="0.25">
      <c r="C84" s="21"/>
      <c r="D84" s="21"/>
      <c r="E84" s="21"/>
    </row>
    <row r="85" spans="3:5" x14ac:dyDescent="0.25">
      <c r="C85" s="21"/>
      <c r="D85" s="21"/>
      <c r="E85" s="21"/>
    </row>
    <row r="87" spans="3:5" x14ac:dyDescent="0.25">
      <c r="C87" s="21"/>
      <c r="D87" s="21"/>
      <c r="E87" s="21"/>
    </row>
  </sheetData>
  <sheetProtection algorithmName="SHA-512" hashValue="byscF3xKR2Xqo6aFKZjQIn2ERo8bXUuLe+6VjCudgg/ZQwwd8jIDD99a+vGUusldd3VCsoNOlXVOq6FJ0XkfCA==" saltValue="D6mtg+ht6nL/jMDdXmfMQg==" spinCount="100000" sheet="1" objects="1" scenarios="1" selectLockedCells="1"/>
  <mergeCells count="70">
    <mergeCell ref="F9:I9"/>
    <mergeCell ref="C19:E19"/>
    <mergeCell ref="C6:E6"/>
    <mergeCell ref="C7:E7"/>
    <mergeCell ref="C8:E8"/>
    <mergeCell ref="C10:E10"/>
    <mergeCell ref="G35:H35"/>
    <mergeCell ref="A3:I3"/>
    <mergeCell ref="F6:I6"/>
    <mergeCell ref="C33:G33"/>
    <mergeCell ref="C21:F21"/>
    <mergeCell ref="C29:E29"/>
    <mergeCell ref="C27:E27"/>
    <mergeCell ref="C11:E11"/>
    <mergeCell ref="F23:I23"/>
    <mergeCell ref="C13:E13"/>
    <mergeCell ref="C22:E22"/>
    <mergeCell ref="C20:E20"/>
    <mergeCell ref="C15:E15"/>
    <mergeCell ref="C31:E31"/>
    <mergeCell ref="C16:E16"/>
    <mergeCell ref="A5:E5"/>
    <mergeCell ref="C41:E41"/>
    <mergeCell ref="C40:E40"/>
    <mergeCell ref="C49:G49"/>
    <mergeCell ref="A1:H1"/>
    <mergeCell ref="F15:I15"/>
    <mergeCell ref="F17:I17"/>
    <mergeCell ref="C35:F35"/>
    <mergeCell ref="C18:E18"/>
    <mergeCell ref="C17:E17"/>
    <mergeCell ref="C34:E34"/>
    <mergeCell ref="G32:H32"/>
    <mergeCell ref="G21:I21"/>
    <mergeCell ref="C9:E9"/>
    <mergeCell ref="C12:E12"/>
    <mergeCell ref="C14:E14"/>
    <mergeCell ref="F12:I12"/>
    <mergeCell ref="C24:E24"/>
    <mergeCell ref="F44:H44"/>
    <mergeCell ref="F61:G61"/>
    <mergeCell ref="C37:E37"/>
    <mergeCell ref="A62:B62"/>
    <mergeCell ref="C47:E47"/>
    <mergeCell ref="C39:E39"/>
    <mergeCell ref="A61:B61"/>
    <mergeCell ref="A55:I55"/>
    <mergeCell ref="C48:G48"/>
    <mergeCell ref="F47:H47"/>
    <mergeCell ref="A50:I50"/>
    <mergeCell ref="A51:I51"/>
    <mergeCell ref="A52:I52"/>
    <mergeCell ref="A53:I53"/>
    <mergeCell ref="C38:E38"/>
    <mergeCell ref="A63:B63"/>
    <mergeCell ref="A57:B57"/>
    <mergeCell ref="A58:B58"/>
    <mergeCell ref="A59:B59"/>
    <mergeCell ref="F19:I19"/>
    <mergeCell ref="C23:E23"/>
    <mergeCell ref="C25:E25"/>
    <mergeCell ref="C28:E28"/>
    <mergeCell ref="C46:E46"/>
    <mergeCell ref="C44:E44"/>
    <mergeCell ref="C42:E42"/>
    <mergeCell ref="C43:E43"/>
    <mergeCell ref="C30:E30"/>
    <mergeCell ref="C32:F32"/>
    <mergeCell ref="C36:E36"/>
    <mergeCell ref="C26:E26"/>
  </mergeCells>
  <phoneticPr fontId="10" type="noConversion"/>
  <pageMargins left="0.5" right="0.5" top="0.5" bottom="0.5" header="0" footer="0.3"/>
  <pageSetup scale="73" orientation="portrait" r:id="rId1"/>
  <headerFooter>
    <oddFooter>&amp;L&amp;F&amp;Reff 08/01/2019</oddFooter>
  </headerFooter>
  <rowBreaks count="2" manualBreakCount="2">
    <brk id="63" max="8" man="1"/>
    <brk id="78" max="8" man="1"/>
  </rowBreaks>
  <ignoredErrors>
    <ignoredError sqref="I39 I26 I4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 for Fees Worksheet</vt:lpstr>
      <vt:lpstr>Richland County OBC Fees</vt:lpstr>
      <vt:lpstr>ACHSW County OBC Fees</vt:lpstr>
      <vt:lpstr>'ACHSW County OBC Fees'!Print_Area</vt:lpstr>
      <vt:lpstr>'Instructions for Fees Worksheet'!Print_Area</vt:lpstr>
      <vt:lpstr>'Richland County OBC Fees'!Print_Area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Michelle Jordan</cp:lastModifiedBy>
  <cp:lastPrinted>2021-05-12T18:31:47Z</cp:lastPrinted>
  <dcterms:created xsi:type="dcterms:W3CDTF">2010-10-21T01:36:56Z</dcterms:created>
  <dcterms:modified xsi:type="dcterms:W3CDTF">2024-11-21T19:00:10Z</dcterms:modified>
</cp:coreProperties>
</file>